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My Documents\2022\theway\my life\"/>
    </mc:Choice>
  </mc:AlternateContent>
  <xr:revisionPtr revIDLastSave="0" documentId="13_ncr:1_{04C2714E-9ABF-458D-8ACF-46470F8C4861}" xr6:coauthVersionLast="47" xr6:coauthVersionMax="47" xr10:uidLastSave="{00000000-0000-0000-0000-000000000000}"/>
  <bookViews>
    <workbookView xWindow="-120" yWindow="-120" windowWidth="29040" windowHeight="15720" xr2:uid="{6D1FD4A9-805A-4DF7-93FD-6EC23D7AF24C}"/>
  </bookViews>
  <sheets>
    <sheet name="DailyAmounts" sheetId="1" r:id="rId1"/>
    <sheet name="ShoppingList" sheetId="9" r:id="rId2"/>
    <sheet name="Dat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6" i="9" l="1"/>
  <c r="L26" i="9" s="1"/>
  <c r="D24" i="9"/>
  <c r="K22" i="9"/>
  <c r="L22" i="9" s="1"/>
  <c r="K21" i="9"/>
  <c r="L21" i="9" s="1"/>
  <c r="K20" i="9"/>
  <c r="L20" i="9" s="1"/>
  <c r="D18" i="9"/>
  <c r="L16" i="9"/>
  <c r="K15" i="9"/>
  <c r="L15" i="9" s="1"/>
  <c r="K14" i="9"/>
  <c r="L14" i="9" s="1"/>
  <c r="K13" i="9"/>
  <c r="L13" i="9" s="1"/>
  <c r="K10" i="9"/>
  <c r="L10" i="9" s="1"/>
  <c r="G10" i="9"/>
  <c r="L9" i="9"/>
  <c r="L8" i="9"/>
  <c r="L7" i="9"/>
  <c r="L6" i="9"/>
  <c r="J12" i="1"/>
  <c r="D6" i="9" s="1"/>
  <c r="G6" i="9" s="1"/>
  <c r="J13" i="1"/>
  <c r="L13" i="1" s="1"/>
  <c r="J16" i="1"/>
  <c r="L16" i="1" s="1"/>
  <c r="I16" i="1"/>
  <c r="H16" i="1"/>
  <c r="J19" i="1"/>
  <c r="L19" i="1" s="1"/>
  <c r="J32" i="1"/>
  <c r="L32" i="1" s="1"/>
  <c r="J28" i="1"/>
  <c r="K28" i="1" s="1"/>
  <c r="J29" i="1"/>
  <c r="K29" i="1" s="1"/>
  <c r="J27" i="1"/>
  <c r="L27" i="1" s="1"/>
  <c r="J26" i="1"/>
  <c r="L26" i="1" s="1"/>
  <c r="J20" i="1"/>
  <c r="K20" i="1" s="1"/>
  <c r="J21" i="1"/>
  <c r="K21" i="1" s="1"/>
  <c r="J22" i="1"/>
  <c r="K22" i="1" s="1"/>
  <c r="J23" i="1"/>
  <c r="K23" i="1" s="1"/>
  <c r="J15" i="1"/>
  <c r="K15" i="1" s="1"/>
  <c r="J14" i="1"/>
  <c r="K14" i="1" s="1"/>
  <c r="I32" i="1"/>
  <c r="H32" i="1"/>
  <c r="I29" i="1"/>
  <c r="H29" i="1"/>
  <c r="I28" i="1"/>
  <c r="H28" i="1"/>
  <c r="I27" i="1"/>
  <c r="H27" i="1"/>
  <c r="I26" i="1"/>
  <c r="H26" i="1"/>
  <c r="I23" i="1"/>
  <c r="H23" i="1"/>
  <c r="I22" i="1"/>
  <c r="H22" i="1"/>
  <c r="I21" i="1"/>
  <c r="H21" i="1"/>
  <c r="I20" i="1"/>
  <c r="H20" i="1"/>
  <c r="I19" i="1"/>
  <c r="H19" i="1"/>
  <c r="H12" i="1"/>
  <c r="I12" i="1"/>
  <c r="H13" i="1"/>
  <c r="I13" i="1"/>
  <c r="H14" i="1"/>
  <c r="I14" i="1"/>
  <c r="H15" i="1"/>
  <c r="I15" i="1"/>
  <c r="D8" i="9" l="1"/>
  <c r="G8" i="9" s="1"/>
  <c r="D13" i="9"/>
  <c r="G13" i="9" s="1"/>
  <c r="D16" i="9"/>
  <c r="G16" i="9" s="1"/>
  <c r="D9" i="9"/>
  <c r="G9" i="9" s="1"/>
  <c r="D17" i="9"/>
  <c r="G17" i="9" s="1"/>
  <c r="D20" i="9"/>
  <c r="G20" i="9" s="1"/>
  <c r="D21" i="9"/>
  <c r="G21" i="9" s="1"/>
  <c r="D22" i="9"/>
  <c r="G22" i="9" s="1"/>
  <c r="D7" i="9"/>
  <c r="G7" i="9" s="1"/>
  <c r="D23" i="9"/>
  <c r="G23" i="9" s="1"/>
  <c r="D15" i="9"/>
  <c r="G15" i="9" s="1"/>
  <c r="D26" i="9"/>
  <c r="G26" i="9" s="1"/>
  <c r="D14" i="9"/>
  <c r="G14" i="9" s="1"/>
  <c r="L14" i="1"/>
  <c r="L21" i="1"/>
  <c r="L12" i="1"/>
  <c r="L29" i="1"/>
  <c r="H35" i="1"/>
  <c r="I35" i="1"/>
  <c r="L15" i="1"/>
  <c r="L20" i="1"/>
  <c r="L23" i="1"/>
  <c r="L28" i="1"/>
  <c r="K16" i="1"/>
  <c r="K32" i="1"/>
  <c r="K27" i="1"/>
  <c r="K26" i="1"/>
  <c r="L22" i="1"/>
  <c r="K19" i="1"/>
  <c r="K13" i="1"/>
  <c r="K12" i="1"/>
  <c r="L35" i="1" l="1"/>
  <c r="K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tc={9CC3A95F-C8D6-4118-B381-BD8312814B26}</author>
  </authors>
  <commentList>
    <comment ref="G11" authorId="0" shapeId="0" xr:uid="{9CC3A95F-C8D6-4118-B381-BD8312814B26}">
      <text>
        <t>[Threaded comment]
Your version of Excel allows you to read this threaded comment; however, any edits to it will get removed if the file is opened in a newer version of Excel. Learn more: https://go.microsoft.com/fwlink/?linkid=870924
Comment:
    For 1700 - 1900 KCal</t>
      </text>
    </comment>
  </commentList>
</comments>
</file>

<file path=xl/sharedStrings.xml><?xml version="1.0" encoding="utf-8"?>
<sst xmlns="http://schemas.openxmlformats.org/spreadsheetml/2006/main" count="365" uniqueCount="163">
  <si>
    <t>Breakfast</t>
  </si>
  <si>
    <t>Food</t>
  </si>
  <si>
    <t>Unit</t>
  </si>
  <si>
    <t>Base amt</t>
  </si>
  <si>
    <t>Adjusted amt</t>
  </si>
  <si>
    <t>Greek yogurt</t>
  </si>
  <si>
    <t>Berries</t>
  </si>
  <si>
    <t>Cup</t>
  </si>
  <si>
    <t>Oats</t>
  </si>
  <si>
    <t>Eggs</t>
  </si>
  <si>
    <t>Egg</t>
  </si>
  <si>
    <t>Cup (dry)</t>
  </si>
  <si>
    <t>Cal / unit</t>
  </si>
  <si>
    <t>Protein (adjusted)</t>
  </si>
  <si>
    <t>Protein (base)</t>
  </si>
  <si>
    <t>Rice</t>
  </si>
  <si>
    <t>Lentils</t>
  </si>
  <si>
    <t>Leafy greens</t>
  </si>
  <si>
    <t>Carrots</t>
  </si>
  <si>
    <t>Tomatoes</t>
  </si>
  <si>
    <t>Olive oil</t>
  </si>
  <si>
    <t>Lunch</t>
  </si>
  <si>
    <t>Dinner</t>
  </si>
  <si>
    <t>Chicken breast</t>
  </si>
  <si>
    <t>Brocoli</t>
  </si>
  <si>
    <t>Snack</t>
  </si>
  <si>
    <t>Olive oil (on greens)</t>
  </si>
  <si>
    <t>Apple or orange</t>
  </si>
  <si>
    <t>1. medium</t>
  </si>
  <si>
    <t>Protein / gm unit</t>
  </si>
  <si>
    <t>Cal (base)</t>
  </si>
  <si>
    <t>Cal (adjusted)</t>
  </si>
  <si>
    <t>Cup (cooked = 0.4 cup raw)</t>
  </si>
  <si>
    <t>Cup (cooked = 8oz raw)</t>
  </si>
  <si>
    <t>One, medium</t>
  </si>
  <si>
    <t>Cup (cooked = 0.33 cup raw)</t>
  </si>
  <si>
    <t>+Units for + 500 Cal</t>
  </si>
  <si>
    <t>The table shows food amounts for a 6' and 180lb man with target weight 170 lb in 10 weeks.</t>
  </si>
  <si>
    <t>Thebase food amounts are for 1800 Cal / day.</t>
  </si>
  <si>
    <t>For adjusted amounts change</t>
  </si>
  <si>
    <t>Cal / day to the desired amount.</t>
  </si>
  <si>
    <t>Totals</t>
  </si>
  <si>
    <t>Tbsp (sprinkled on greens)</t>
  </si>
  <si>
    <t>Tbsp (sprinkled / to saute)</t>
  </si>
  <si>
    <t>Adjusted daily amt</t>
  </si>
  <si>
    <t>Adjusted weekly amount raw</t>
  </si>
  <si>
    <t>Conversion to raw cups</t>
  </si>
  <si>
    <t>unit</t>
  </si>
  <si>
    <t>Cups</t>
  </si>
  <si>
    <t>1b</t>
  </si>
  <si>
    <t>Apples</t>
  </si>
  <si>
    <t>Costco</t>
  </si>
  <si>
    <t>Walmart</t>
  </si>
  <si>
    <t>Size</t>
  </si>
  <si>
    <t>48 oz Kirkland (6cups)</t>
  </si>
  <si>
    <t>4lb frozen mixed berries (12 cups)</t>
  </si>
  <si>
    <t>10 lb (45 cups)</t>
  </si>
  <si>
    <t>24 eggs</t>
  </si>
  <si>
    <t>1 lb spinach (6 cups)</t>
  </si>
  <si>
    <t>2lb bag (5 medium)</t>
  </si>
  <si>
    <t>2 lb bag (5 medium)</t>
  </si>
  <si>
    <t>2L Kirkland EVOO (8.8 cups)</t>
  </si>
  <si>
    <t>3lb (Frozen)</t>
  </si>
  <si>
    <t>20lb (1 cup is 6.5oz)</t>
  </si>
  <si>
    <t>4lb (Frozen)</t>
  </si>
  <si>
    <t>storeunits per week</t>
  </si>
  <si>
    <t>5lb (15 apples)</t>
  </si>
  <si>
    <t>weeks per unit</t>
  </si>
  <si>
    <t>The table below shows "store units per week" and "weeks per unit", used to build the buying schedule on the right</t>
  </si>
  <si>
    <t>Note: columns C through H are hidden.</t>
  </si>
  <si>
    <t>Weekly</t>
  </si>
  <si>
    <t>Chicken</t>
  </si>
  <si>
    <t>Schedule</t>
  </si>
  <si>
    <t>Every two months</t>
  </si>
  <si>
    <t>Every 3-4 weeks</t>
  </si>
  <si>
    <t>Weekly (two units)</t>
  </si>
  <si>
    <t>Every two weeks (three units)</t>
  </si>
  <si>
    <t>Every three months</t>
  </si>
  <si>
    <t>Every two weeks</t>
  </si>
  <si>
    <t>Leafy greens (spinach)</t>
  </si>
  <si>
    <t xml:space="preserve">Weekly </t>
  </si>
  <si>
    <t>Every month</t>
  </si>
  <si>
    <t>Apple</t>
  </si>
  <si>
    <t>Every two - three months</t>
  </si>
  <si>
    <t>Store</t>
  </si>
  <si>
    <t>Item</t>
  </si>
  <si>
    <t>Greek Yogurt</t>
  </si>
  <si>
    <r>
      <t xml:space="preserve">Kirkland Plain Greek Yogurt — </t>
    </r>
    <r>
      <rPr>
        <b/>
        <sz val="11"/>
        <color theme="1"/>
        <rFont val="Aptos Narrow"/>
        <family val="2"/>
        <scheme val="minor"/>
      </rPr>
      <t>3 lb (48 oz)</t>
    </r>
    <r>
      <rPr>
        <sz val="11"/>
        <color theme="1"/>
        <rFont val="Aptos Narrow"/>
        <family val="2"/>
        <scheme val="minor"/>
      </rPr>
      <t xml:space="preserve"> tub</t>
    </r>
  </si>
  <si>
    <r>
      <t xml:space="preserve">Great Value Plain Greek Yogurt — </t>
    </r>
    <r>
      <rPr>
        <b/>
        <sz val="11"/>
        <color theme="1"/>
        <rFont val="Aptos Narrow"/>
        <family val="2"/>
        <scheme val="minor"/>
      </rPr>
      <t>32 oz</t>
    </r>
    <r>
      <rPr>
        <sz val="11"/>
        <color theme="1"/>
        <rFont val="Aptos Narrow"/>
        <family val="2"/>
        <scheme val="minor"/>
      </rPr>
      <t xml:space="preserve"> tub · Fage 32 oz tub</t>
    </r>
  </si>
  <si>
    <r>
      <t xml:space="preserve">Kirkland Three Berry Blend (frozen) — </t>
    </r>
    <r>
      <rPr>
        <b/>
        <sz val="11"/>
        <color theme="1"/>
        <rFont val="Aptos Narrow"/>
        <family val="2"/>
        <scheme val="minor"/>
      </rPr>
      <t>4 lb</t>
    </r>
    <r>
      <rPr>
        <sz val="11"/>
        <color theme="1"/>
        <rFont val="Aptos Narrow"/>
        <family val="2"/>
        <scheme val="minor"/>
      </rPr>
      <t xml:space="preserve"> bag · Organic Blueberries </t>
    </r>
    <r>
      <rPr>
        <b/>
        <sz val="11"/>
        <color theme="1"/>
        <rFont val="Aptos Narrow"/>
        <family val="2"/>
        <scheme val="minor"/>
      </rPr>
      <t>24 oz</t>
    </r>
    <r>
      <rPr>
        <sz val="11"/>
        <color theme="1"/>
        <rFont val="Aptos Narrow"/>
        <family val="2"/>
        <scheme val="minor"/>
      </rPr>
      <t xml:space="preserve"> · Organic Strawberries </t>
    </r>
    <r>
      <rPr>
        <b/>
        <sz val="11"/>
        <color theme="1"/>
        <rFont val="Aptos Narrow"/>
        <family val="2"/>
        <scheme val="minor"/>
      </rPr>
      <t>4 lb</t>
    </r>
  </si>
  <si>
    <r>
      <t xml:space="preserve">Fresh blueberries </t>
    </r>
    <r>
      <rPr>
        <b/>
        <sz val="11"/>
        <color theme="1"/>
        <rFont val="Aptos Narrow"/>
        <family val="2"/>
        <scheme val="minor"/>
      </rPr>
      <t>1 pint (6 oz)</t>
    </r>
    <r>
      <rPr>
        <sz val="11"/>
        <color theme="1"/>
        <rFont val="Aptos Narrow"/>
        <family val="2"/>
        <scheme val="minor"/>
      </rPr>
      <t xml:space="preserve"> · Fresh strawberries </t>
    </r>
    <r>
      <rPr>
        <b/>
        <sz val="11"/>
        <color theme="1"/>
        <rFont val="Aptos Narrow"/>
        <family val="2"/>
        <scheme val="minor"/>
      </rPr>
      <t>1 lb</t>
    </r>
    <r>
      <rPr>
        <sz val="11"/>
        <color theme="1"/>
        <rFont val="Aptos Narrow"/>
        <family val="2"/>
        <scheme val="minor"/>
      </rPr>
      <t xml:space="preserve"> · Frozen mixed berries </t>
    </r>
    <r>
      <rPr>
        <b/>
        <sz val="11"/>
        <color theme="1"/>
        <rFont val="Aptos Narrow"/>
        <family val="2"/>
        <scheme val="minor"/>
      </rPr>
      <t>12 oz – 2 lb</t>
    </r>
  </si>
  <si>
    <r>
      <t xml:space="preserve">Quaker Old Fashioned Rolled Oats — </t>
    </r>
    <r>
      <rPr>
        <b/>
        <sz val="11"/>
        <color theme="1"/>
        <rFont val="Aptos Narrow"/>
        <family val="2"/>
        <scheme val="minor"/>
      </rPr>
      <t>10 lb</t>
    </r>
    <r>
      <rPr>
        <sz val="11"/>
        <color theme="1"/>
        <rFont val="Aptos Narrow"/>
        <family val="2"/>
        <scheme val="minor"/>
      </rPr>
      <t xml:space="preserve"> box (two 5 lb bags)</t>
    </r>
  </si>
  <si>
    <r>
      <t xml:space="preserve">Great Value Rolled Oats — </t>
    </r>
    <r>
      <rPr>
        <b/>
        <sz val="11"/>
        <color theme="1"/>
        <rFont val="Aptos Narrow"/>
        <family val="2"/>
        <scheme val="minor"/>
      </rPr>
      <t>18 oz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42 oz</t>
    </r>
    <r>
      <rPr>
        <sz val="11"/>
        <color theme="1"/>
        <rFont val="Aptos Narrow"/>
        <family val="2"/>
        <scheme val="minor"/>
      </rPr>
      <t xml:space="preserve"> canister</t>
    </r>
  </si>
  <si>
    <r>
      <t xml:space="preserve">Kirkland Large Eggs — </t>
    </r>
    <r>
      <rPr>
        <b/>
        <sz val="11"/>
        <color theme="1"/>
        <rFont val="Aptos Narrow"/>
        <family val="2"/>
        <scheme val="minor"/>
      </rPr>
      <t>24-count</t>
    </r>
    <r>
      <rPr>
        <sz val="11"/>
        <color theme="1"/>
        <rFont val="Aptos Narrow"/>
        <family val="2"/>
        <scheme val="minor"/>
      </rPr>
      <t xml:space="preserve"> (2 dozen)</t>
    </r>
  </si>
  <si>
    <r>
      <t xml:space="preserve">Great Value Large Eggs — </t>
    </r>
    <r>
      <rPr>
        <b/>
        <sz val="11"/>
        <color theme="1"/>
        <rFont val="Aptos Narrow"/>
        <family val="2"/>
        <scheme val="minor"/>
      </rPr>
      <t>12-count</t>
    </r>
    <r>
      <rPr>
        <sz val="11"/>
        <color theme="1"/>
        <rFont val="Aptos Narrow"/>
        <family val="2"/>
        <scheme val="minor"/>
      </rPr>
      <t xml:space="preserve"> (1 dozen) · 18-count</t>
    </r>
  </si>
  <si>
    <t>Olive Oil</t>
  </si>
  <si>
    <r>
      <t xml:space="preserve">Kirkland Organic EVOO — </t>
    </r>
    <r>
      <rPr>
        <b/>
        <sz val="11"/>
        <color theme="1"/>
        <rFont val="Aptos Narrow"/>
        <family val="2"/>
        <scheme val="minor"/>
      </rPr>
      <t>2 L</t>
    </r>
    <r>
      <rPr>
        <sz val="11"/>
        <color theme="1"/>
        <rFont val="Aptos Narrow"/>
        <family val="2"/>
        <scheme val="minor"/>
      </rPr>
      <t xml:space="preserve"> (~67 fl oz)</t>
    </r>
  </si>
  <si>
    <r>
      <t xml:space="preserve">Great Value Olive Oil — </t>
    </r>
    <r>
      <rPr>
        <b/>
        <sz val="11"/>
        <color theme="1"/>
        <rFont val="Aptos Narrow"/>
        <family val="2"/>
        <scheme val="minor"/>
      </rPr>
      <t>16.9 fl oz (500 ml)</t>
    </r>
    <r>
      <rPr>
        <sz val="11"/>
        <color theme="1"/>
        <rFont val="Aptos Narrow"/>
        <family val="2"/>
        <scheme val="minor"/>
      </rPr>
      <t xml:space="preserve"> · </t>
    </r>
    <r>
      <rPr>
        <b/>
        <sz val="11"/>
        <color theme="1"/>
        <rFont val="Aptos Narrow"/>
        <family val="2"/>
        <scheme val="minor"/>
      </rPr>
      <t>33.8 fl oz (1 L)</t>
    </r>
  </si>
  <si>
    <t>Common Sizes Sold</t>
  </si>
  <si>
    <t>Notes</t>
  </si>
  <si>
    <r>
      <t xml:space="preserve">5.3 oz single cup · 17.6 oz tub · </t>
    </r>
    <r>
      <rPr>
        <b/>
        <sz val="11"/>
        <color theme="1"/>
        <rFont val="Aptos Narrow"/>
        <family val="2"/>
        <scheme val="minor"/>
      </rPr>
      <t>32 oz (2 lb) tub</t>
    </r>
  </si>
  <si>
    <t>32 oz ≈ ~4 cups — best value for weekly use</t>
  </si>
  <si>
    <r>
      <t xml:space="preserve">6 oz · </t>
    </r>
    <r>
      <rPr>
        <b/>
        <sz val="11"/>
        <color theme="1"/>
        <rFont val="Aptos Narrow"/>
        <family val="2"/>
        <scheme val="minor"/>
      </rPr>
      <t>12 oz</t>
    </r>
    <r>
      <rPr>
        <sz val="11"/>
        <color theme="1"/>
        <rFont val="Aptos Narrow"/>
        <family val="2"/>
        <scheme val="minor"/>
      </rPr>
      <t xml:space="preserve"> · 18 oz clamshell (fresh) · 1 lb / 2 lb bag (frozen)</t>
    </r>
  </si>
  <si>
    <t>Frozen is cheaper &amp; pre-portioned; 12 oz ≈ ~1.5 cups</t>
  </si>
  <si>
    <r>
      <t>18 oz canister</t>
    </r>
    <r>
      <rPr>
        <sz val="11"/>
        <color theme="1"/>
        <rFont val="Aptos Narrow"/>
        <family val="2"/>
        <scheme val="minor"/>
      </rPr>
      <t xml:space="preserve"> (~6 cups dry) · 42 oz canister (~14 cups dry)</t>
    </r>
  </si>
  <si>
    <t>18 oz Quaker is the standard; one canister covers 3–4 weeks at 3/4 cup/day</t>
  </si>
  <si>
    <r>
      <t xml:space="preserve">6-count · </t>
    </r>
    <r>
      <rPr>
        <b/>
        <sz val="11"/>
        <color theme="1"/>
        <rFont val="Aptos Narrow"/>
        <family val="2"/>
        <scheme val="minor"/>
      </rPr>
      <t>12-count (1 dozen)</t>
    </r>
    <r>
      <rPr>
        <sz val="11"/>
        <color theme="1"/>
        <rFont val="Aptos Narrow"/>
        <family val="2"/>
        <scheme val="minor"/>
      </rPr>
      <t xml:space="preserve"> · 18-count</t>
    </r>
  </si>
  <si>
    <t>Sold individually by the dozen</t>
  </si>
  <si>
    <r>
      <t xml:space="preserve">8.5 fl oz · </t>
    </r>
    <r>
      <rPr>
        <b/>
        <sz val="11"/>
        <color theme="1"/>
        <rFont val="Aptos Narrow"/>
        <family val="2"/>
        <scheme val="minor"/>
      </rPr>
      <t>16.9 fl oz (500 ml)</t>
    </r>
    <r>
      <rPr>
        <sz val="11"/>
        <color theme="1"/>
        <rFont val="Aptos Narrow"/>
        <family val="2"/>
        <scheme val="minor"/>
      </rPr>
      <t xml:space="preserve"> · 25.3 fl oz (750 ml) · 33.8 fl oz (1 L)</t>
    </r>
  </si>
  <si>
    <t>1 tbsp = 0.5 fl oz; 21 tbsp/week ≈ 10.5 fl oz → 500 ml bottle lasts ~2 weeks</t>
  </si>
  <si>
    <t>Lentils (dry)</t>
  </si>
  <si>
    <r>
      <t>1 lb bag</t>
    </r>
    <r>
      <rPr>
        <sz val="11"/>
        <color theme="1"/>
        <rFont val="Aptos Narrow"/>
        <family val="2"/>
        <scheme val="minor"/>
      </rPr>
      <t xml:space="preserve"> (~2.5 cups dry) · 2 lb bag</t>
    </r>
  </si>
  <si>
    <t>1 cup dry ≈ 7 oz; 4.2 cups/week ≈ 29 oz → two 1 lb bags per week</t>
  </si>
  <si>
    <t>Leafy Greens</t>
  </si>
  <si>
    <r>
      <t xml:space="preserve">5 oz · </t>
    </r>
    <r>
      <rPr>
        <b/>
        <sz val="11"/>
        <color theme="1"/>
        <rFont val="Aptos Narrow"/>
        <family val="2"/>
        <scheme val="minor"/>
      </rPr>
      <t>9–11 oz</t>
    </r>
    <r>
      <rPr>
        <sz val="11"/>
        <color theme="1"/>
        <rFont val="Aptos Narrow"/>
        <family val="2"/>
        <scheme val="minor"/>
      </rPr>
      <t xml:space="preserve"> bag · 1 lb bunch (kale)</t>
    </r>
  </si>
  <si>
    <t>1 oz ≈ 1 cup raw; 14 cups/week ≈ 14 oz → one 9 oz + one 5 oz bag</t>
  </si>
  <si>
    <r>
      <t>1 lb bag</t>
    </r>
    <r>
      <rPr>
        <sz val="11"/>
        <color theme="1"/>
        <rFont val="Aptos Narrow"/>
        <family val="2"/>
        <scheme val="minor"/>
      </rPr>
      <t xml:space="preserve"> · 2 lb bag · 5 lb bag · 1 lb baby carrots</t>
    </r>
  </si>
  <si>
    <t>Medium carrot ≈ 2.2 oz; 7 carrots ≈ ~1 lb</t>
  </si>
  <si>
    <r>
      <t xml:space="preserve">Loose by lb · Roma 1 lb bag · </t>
    </r>
    <r>
      <rPr>
        <b/>
        <sz val="11"/>
        <color theme="1"/>
        <rFont val="Aptos Narrow"/>
        <family val="2"/>
        <scheme val="minor"/>
      </rPr>
      <t>Grape/cherry 10–12 oz clamshell</t>
    </r>
  </si>
  <si>
    <t>Medium tomato ≈ 4–5 oz; 7 tomatoes ≈ ~2 lbs loose</t>
  </si>
  <si>
    <t>Chicken Breast</t>
  </si>
  <si>
    <r>
      <t>1.5–2.5 lb fresh tray</t>
    </r>
    <r>
      <rPr>
        <sz val="11"/>
        <color theme="1"/>
        <rFont val="Aptos Narrow"/>
        <family val="2"/>
        <scheme val="minor"/>
      </rPr>
      <t xml:space="preserve"> (2–3 breasts) · 3–5 lb family pack · 3 lb frozen bag</t>
    </r>
  </si>
  <si>
    <t>Raw boneless breast ≈ 6–8 oz each; 3.5 lb/week = 1 family tray or 2 standard trays</t>
  </si>
  <si>
    <t>Rice (white)</t>
  </si>
  <si>
    <r>
      <t>2 lb bag</t>
    </r>
    <r>
      <rPr>
        <sz val="11"/>
        <color theme="1"/>
        <rFont val="Aptos Narrow"/>
        <family val="2"/>
        <scheme val="minor"/>
      </rPr>
      <t xml:space="preserve"> · 5 lb bag · 10 lb bag</t>
    </r>
  </si>
  <si>
    <t>1 cup dry ≈ 6.5 oz; 3.47 cups/week ≈ 22.5 oz → one 2 lb bag lasts ~1.5 weeks</t>
  </si>
  <si>
    <t>Broccoli</t>
  </si>
  <si>
    <r>
      <t xml:space="preserve">Fresh head ~1–1.5 lb · </t>
    </r>
    <r>
      <rPr>
        <b/>
        <sz val="11"/>
        <color theme="1"/>
        <rFont val="Aptos Narrow"/>
        <family val="2"/>
        <scheme val="minor"/>
      </rPr>
      <t>12 oz floret bag</t>
    </r>
    <r>
      <rPr>
        <sz val="11"/>
        <color theme="1"/>
        <rFont val="Aptos Narrow"/>
        <family val="2"/>
        <scheme val="minor"/>
      </rPr>
      <t xml:space="preserve"> · 1 lb frozen bag</t>
    </r>
  </si>
  <si>
    <t>1 cup florets ≈ 3 oz; 10.5 cups/week ≈ ~2 lb → two 12 oz bags or one large fresh head</t>
  </si>
  <si>
    <t>Apple or Orange</t>
  </si>
  <si>
    <r>
      <t xml:space="preserve">Loose by lb · </t>
    </r>
    <r>
      <rPr>
        <b/>
        <sz val="11"/>
        <color theme="1"/>
        <rFont val="Aptos Narrow"/>
        <family val="2"/>
        <scheme val="minor"/>
      </rPr>
      <t>3 lb bag</t>
    </r>
    <r>
      <rPr>
        <sz val="11"/>
        <color theme="1"/>
        <rFont val="Aptos Narrow"/>
        <family val="2"/>
        <scheme val="minor"/>
      </rPr>
      <t xml:space="preserve"> · 5 lb bag</t>
    </r>
  </si>
  <si>
    <t>~3–4 medium apples or oranges per lb; 7/week ≈ 2 lbs — a 3 lb bag gives slight buffer</t>
  </si>
  <si>
    <t>Costco vs Walmart</t>
  </si>
  <si>
    <r>
      <t xml:space="preserve">Bob's Red Mill or similar — </t>
    </r>
    <r>
      <rPr>
        <b/>
        <sz val="11"/>
        <color theme="1"/>
        <rFont val="Aptos Narrow"/>
        <family val="2"/>
        <scheme val="minor"/>
      </rPr>
      <t>4 lb</t>
    </r>
    <r>
      <rPr>
        <sz val="11"/>
        <color theme="1"/>
        <rFont val="Aptos Narrow"/>
        <family val="2"/>
        <scheme val="minor"/>
      </rPr>
      <t xml:space="preserve"> bag (not always stocked; check your warehouse)</t>
    </r>
  </si>
  <si>
    <r>
      <t xml:space="preserve">Great Value Dry Lentils — </t>
    </r>
    <r>
      <rPr>
        <b/>
        <sz val="11"/>
        <color theme="1"/>
        <rFont val="Aptos Narrow"/>
        <family val="2"/>
        <scheme val="minor"/>
      </rPr>
      <t>1 lb</t>
    </r>
    <r>
      <rPr>
        <sz val="11"/>
        <color theme="1"/>
        <rFont val="Aptos Narrow"/>
        <family val="2"/>
        <scheme val="minor"/>
      </rPr>
      <t xml:space="preserve"> bag (~$1.54)</t>
    </r>
  </si>
  <si>
    <r>
      <t xml:space="preserve">Kirkland Organic Spinach — </t>
    </r>
    <r>
      <rPr>
        <b/>
        <sz val="11"/>
        <color theme="1"/>
        <rFont val="Aptos Narrow"/>
        <family val="2"/>
        <scheme val="minor"/>
      </rPr>
      <t>1 lb</t>
    </r>
    <r>
      <rPr>
        <sz val="11"/>
        <color theme="1"/>
        <rFont val="Aptos Narrow"/>
        <family val="2"/>
        <scheme val="minor"/>
      </rPr>
      <t xml:space="preserve"> bag · Organic Romaine — </t>
    </r>
    <r>
      <rPr>
        <b/>
        <sz val="11"/>
        <color theme="1"/>
        <rFont val="Aptos Narrow"/>
        <family val="2"/>
        <scheme val="minor"/>
      </rPr>
      <t>6-head</t>
    </r>
    <r>
      <rPr>
        <sz val="11"/>
        <color theme="1"/>
        <rFont val="Aptos Narrow"/>
        <family val="2"/>
        <scheme val="minor"/>
      </rPr>
      <t xml:space="preserve"> pack</t>
    </r>
  </si>
  <si>
    <r>
      <t xml:space="preserve">Marketside Baby Spinach — </t>
    </r>
    <r>
      <rPr>
        <b/>
        <sz val="11"/>
        <color theme="1"/>
        <rFont val="Aptos Narrow"/>
        <family val="2"/>
        <scheme val="minor"/>
      </rPr>
      <t>5 oz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11 oz</t>
    </r>
    <r>
      <rPr>
        <sz val="11"/>
        <color theme="1"/>
        <rFont val="Aptos Narrow"/>
        <family val="2"/>
        <scheme val="minor"/>
      </rPr>
      <t xml:space="preserve"> · Spring mix </t>
    </r>
    <r>
      <rPr>
        <b/>
        <sz val="11"/>
        <color theme="1"/>
        <rFont val="Aptos Narrow"/>
        <family val="2"/>
        <scheme val="minor"/>
      </rPr>
      <t>5 oz – 1 lb</t>
    </r>
  </si>
  <si>
    <r>
      <t xml:space="preserve">Grimmway Organic Carrots — </t>
    </r>
    <r>
      <rPr>
        <b/>
        <sz val="11"/>
        <color theme="1"/>
        <rFont val="Aptos Narrow"/>
        <family val="2"/>
        <scheme val="minor"/>
      </rPr>
      <t>10 lb</t>
    </r>
    <r>
      <rPr>
        <sz val="11"/>
        <color theme="1"/>
        <rFont val="Aptos Narrow"/>
        <family val="2"/>
        <scheme val="minor"/>
      </rPr>
      <t xml:space="preserve"> bag</t>
    </r>
  </si>
  <si>
    <r>
      <t xml:space="preserve">Great Value Baby Carrots — </t>
    </r>
    <r>
      <rPr>
        <b/>
        <sz val="11"/>
        <color theme="1"/>
        <rFont val="Aptos Narrow"/>
        <family val="2"/>
        <scheme val="minor"/>
      </rPr>
      <t>1 lb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2 lb</t>
    </r>
    <r>
      <rPr>
        <sz val="11"/>
        <color theme="1"/>
        <rFont val="Aptos Narrow"/>
        <family val="2"/>
        <scheme val="minor"/>
      </rPr>
      <t xml:space="preserve"> bag · Whole carrots </t>
    </r>
    <r>
      <rPr>
        <b/>
        <sz val="11"/>
        <color theme="1"/>
        <rFont val="Aptos Narrow"/>
        <family val="2"/>
        <scheme val="minor"/>
      </rPr>
      <t>2 lb</t>
    </r>
  </si>
  <si>
    <r>
      <t xml:space="preserve">Grape tomatoes — </t>
    </r>
    <r>
      <rPr>
        <b/>
        <sz val="11"/>
        <color theme="1"/>
        <rFont val="Aptos Narrow"/>
        <family val="2"/>
        <scheme val="minor"/>
      </rPr>
      <t>2 lb</t>
    </r>
    <r>
      <rPr>
        <sz val="11"/>
        <color theme="1"/>
        <rFont val="Aptos Narrow"/>
        <family val="2"/>
        <scheme val="minor"/>
      </rPr>
      <t xml:space="preserve"> clamshell · Roma tomatoes </t>
    </r>
    <r>
      <rPr>
        <b/>
        <sz val="11"/>
        <color theme="1"/>
        <rFont val="Aptos Narrow"/>
        <family val="2"/>
        <scheme val="minor"/>
      </rPr>
      <t>3 lb</t>
    </r>
    <r>
      <rPr>
        <sz val="11"/>
        <color theme="1"/>
        <rFont val="Aptos Narrow"/>
        <family val="2"/>
        <scheme val="minor"/>
      </rPr>
      <t xml:space="preserve"> bag</t>
    </r>
  </si>
  <si>
    <r>
      <t xml:space="preserve">Grape tomatoes </t>
    </r>
    <r>
      <rPr>
        <b/>
        <sz val="11"/>
        <color theme="1"/>
        <rFont val="Aptos Narrow"/>
        <family val="2"/>
        <scheme val="minor"/>
      </rPr>
      <t>10 oz</t>
    </r>
    <r>
      <rPr>
        <sz val="11"/>
        <color theme="1"/>
        <rFont val="Aptos Narrow"/>
        <family val="2"/>
        <scheme val="minor"/>
      </rPr>
      <t xml:space="preserve"> clamshell · Roma loose by lb · Beefsteak loose by lb</t>
    </r>
  </si>
  <si>
    <r>
      <t xml:space="preserve">Kirkland Boneless Skinless Fresh — </t>
    </r>
    <r>
      <rPr>
        <b/>
        <sz val="11"/>
        <color theme="1"/>
        <rFont val="Aptos Narrow"/>
        <family val="2"/>
        <scheme val="minor"/>
      </rPr>
      <t>6–8 lb</t>
    </r>
    <r>
      <rPr>
        <sz val="11"/>
        <color theme="1"/>
        <rFont val="Aptos Narrow"/>
        <family val="2"/>
        <scheme val="minor"/>
      </rPr>
      <t xml:space="preserve"> tray · Frozen Chicken Breast — </t>
    </r>
    <r>
      <rPr>
        <b/>
        <sz val="11"/>
        <color theme="1"/>
        <rFont val="Aptos Narrow"/>
        <family val="2"/>
        <scheme val="minor"/>
      </rPr>
      <t>6 lb</t>
    </r>
    <r>
      <rPr>
        <sz val="11"/>
        <color theme="1"/>
        <rFont val="Aptos Narrow"/>
        <family val="2"/>
        <scheme val="minor"/>
      </rPr>
      <t xml:space="preserve"> bag</t>
    </r>
  </si>
  <si>
    <r>
      <t xml:space="preserve">GV Frozen Boneless Chicken Breast — </t>
    </r>
    <r>
      <rPr>
        <b/>
        <sz val="11"/>
        <color theme="1"/>
        <rFont val="Aptos Narrow"/>
        <family val="2"/>
        <scheme val="minor"/>
      </rPr>
      <t>3 lb</t>
    </r>
    <r>
      <rPr>
        <sz val="11"/>
        <color theme="1"/>
        <rFont val="Aptos Narrow"/>
        <family val="2"/>
        <scheme val="minor"/>
      </rPr>
      <t xml:space="preserve"> bag · Fresh tray </t>
    </r>
    <r>
      <rPr>
        <b/>
        <sz val="11"/>
        <color theme="1"/>
        <rFont val="Aptos Narrow"/>
        <family val="2"/>
        <scheme val="minor"/>
      </rPr>
      <t>1.5–3 lb</t>
    </r>
  </si>
  <si>
    <r>
      <t xml:space="preserve">Kirkland Long Grain White Rice — </t>
    </r>
    <r>
      <rPr>
        <b/>
        <sz val="11"/>
        <color theme="1"/>
        <rFont val="Aptos Narrow"/>
        <family val="2"/>
        <scheme val="minor"/>
      </rPr>
      <t>25 lb</t>
    </r>
    <r>
      <rPr>
        <sz val="11"/>
        <color theme="1"/>
        <rFont val="Aptos Narrow"/>
        <family val="2"/>
        <scheme val="minor"/>
      </rPr>
      <t xml:space="preserve"> bag</t>
    </r>
  </si>
  <si>
    <r>
      <t xml:space="preserve">Great Value Long Grain White Rice — </t>
    </r>
    <r>
      <rPr>
        <b/>
        <sz val="11"/>
        <color theme="1"/>
        <rFont val="Aptos Narrow"/>
        <family val="2"/>
        <scheme val="minor"/>
      </rPr>
      <t>2 lb</t>
    </r>
    <r>
      <rPr>
        <sz val="11"/>
        <color theme="1"/>
        <rFont val="Aptos Narrow"/>
        <family val="2"/>
        <scheme val="minor"/>
      </rPr>
      <t xml:space="preserve"> · </t>
    </r>
    <r>
      <rPr>
        <b/>
        <sz val="11"/>
        <color theme="1"/>
        <rFont val="Aptos Narrow"/>
        <family val="2"/>
        <scheme val="minor"/>
      </rPr>
      <t>5 lb</t>
    </r>
    <r>
      <rPr>
        <sz val="11"/>
        <color theme="1"/>
        <rFont val="Aptos Narrow"/>
        <family val="2"/>
        <scheme val="minor"/>
      </rPr>
      <t xml:space="preserve"> · </t>
    </r>
    <r>
      <rPr>
        <b/>
        <sz val="11"/>
        <color theme="1"/>
        <rFont val="Aptos Narrow"/>
        <family val="2"/>
        <scheme val="minor"/>
      </rPr>
      <t>10 lb</t>
    </r>
    <r>
      <rPr>
        <sz val="11"/>
        <color theme="1"/>
        <rFont val="Aptos Narrow"/>
        <family val="2"/>
        <scheme val="minor"/>
      </rPr>
      <t xml:space="preserve"> bag</t>
    </r>
  </si>
  <si>
    <r>
      <t xml:space="preserve">Fresh Broccoli Florets — </t>
    </r>
    <r>
      <rPr>
        <b/>
        <sz val="11"/>
        <color theme="1"/>
        <rFont val="Aptos Narrow"/>
        <family val="2"/>
        <scheme val="minor"/>
      </rPr>
      <t>3–4 lb</t>
    </r>
    <r>
      <rPr>
        <sz val="11"/>
        <color theme="1"/>
        <rFont val="Aptos Narrow"/>
        <family val="2"/>
        <scheme val="minor"/>
      </rPr>
      <t xml:space="preserve"> bag · Frozen Broccoli Florets </t>
    </r>
    <r>
      <rPr>
        <b/>
        <sz val="11"/>
        <color theme="1"/>
        <rFont val="Aptos Narrow"/>
        <family val="2"/>
        <scheme val="minor"/>
      </rPr>
      <t>4 lb</t>
    </r>
    <r>
      <rPr>
        <sz val="11"/>
        <color theme="1"/>
        <rFont val="Aptos Narrow"/>
        <family val="2"/>
        <scheme val="minor"/>
      </rPr>
      <t xml:space="preserve"> bag</t>
    </r>
  </si>
  <si>
    <r>
      <t xml:space="preserve">Fresh broccoli crown </t>
    </r>
    <r>
      <rPr>
        <b/>
        <sz val="11"/>
        <color theme="1"/>
        <rFont val="Aptos Narrow"/>
        <family val="2"/>
        <scheme val="minor"/>
      </rPr>
      <t>~1 lb</t>
    </r>
    <r>
      <rPr>
        <sz val="11"/>
        <color theme="1"/>
        <rFont val="Aptos Narrow"/>
        <family val="2"/>
        <scheme val="minor"/>
      </rPr>
      <t xml:space="preserve"> · Frozen florets </t>
    </r>
    <r>
      <rPr>
        <b/>
        <sz val="11"/>
        <color theme="1"/>
        <rFont val="Aptos Narrow"/>
        <family val="2"/>
        <scheme val="minor"/>
      </rPr>
      <t>12 oz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2 lb</t>
    </r>
    <r>
      <rPr>
        <sz val="11"/>
        <color theme="1"/>
        <rFont val="Aptos Narrow"/>
        <family val="2"/>
        <scheme val="minor"/>
      </rPr>
      <t xml:space="preserve"> bag</t>
    </r>
  </si>
  <si>
    <t>Apples or Oranges</t>
  </si>
  <si>
    <r>
      <t xml:space="preserve">Gala/Fuji Apples — </t>
    </r>
    <r>
      <rPr>
        <b/>
        <sz val="11"/>
        <color theme="1"/>
        <rFont val="Aptos Narrow"/>
        <family val="2"/>
        <scheme val="minor"/>
      </rPr>
      <t>5 lb</t>
    </r>
    <r>
      <rPr>
        <sz val="11"/>
        <color theme="1"/>
        <rFont val="Aptos Narrow"/>
        <family val="2"/>
        <scheme val="minor"/>
      </rPr>
      <t xml:space="preserve"> bag · Navel Oranges — </t>
    </r>
    <r>
      <rPr>
        <b/>
        <sz val="11"/>
        <color theme="1"/>
        <rFont val="Aptos Narrow"/>
        <family val="2"/>
        <scheme val="minor"/>
      </rPr>
      <t>8 lb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10 lb</t>
    </r>
    <r>
      <rPr>
        <sz val="11"/>
        <color theme="1"/>
        <rFont val="Aptos Narrow"/>
        <family val="2"/>
        <scheme val="minor"/>
      </rPr>
      <t xml:space="preserve"> bag</t>
    </r>
  </si>
  <si>
    <r>
      <t xml:space="preserve">Gala Apples — </t>
    </r>
    <r>
      <rPr>
        <b/>
        <sz val="11"/>
        <color theme="1"/>
        <rFont val="Aptos Narrow"/>
        <family val="2"/>
        <scheme val="minor"/>
      </rPr>
      <t>3 lb</t>
    </r>
    <r>
      <rPr>
        <sz val="11"/>
        <color theme="1"/>
        <rFont val="Aptos Narrow"/>
        <family val="2"/>
        <scheme val="minor"/>
      </rPr>
      <t xml:space="preserve"> bag · Navel Oranges — </t>
    </r>
    <r>
      <rPr>
        <b/>
        <sz val="11"/>
        <color theme="1"/>
        <rFont val="Aptos Narrow"/>
        <family val="2"/>
        <scheme val="minor"/>
      </rPr>
      <t>3 lb</t>
    </r>
    <r>
      <rPr>
        <sz val="11"/>
        <color theme="1"/>
        <rFont val="Aptos Narrow"/>
        <family val="2"/>
        <scheme val="minor"/>
      </rPr>
      <t xml:space="preserve"> or </t>
    </r>
    <r>
      <rPr>
        <b/>
        <sz val="11"/>
        <color theme="1"/>
        <rFont val="Aptos Narrow"/>
        <family val="2"/>
        <scheme val="minor"/>
      </rPr>
      <t>4 lb</t>
    </r>
    <r>
      <rPr>
        <sz val="11"/>
        <color theme="1"/>
        <rFont val="Aptos Narrow"/>
        <family val="2"/>
        <scheme val="minor"/>
      </rPr>
      <t xml:space="preserve"> bag</t>
    </r>
  </si>
  <si>
    <t>Some data on grocery store packages and comparisons</t>
  </si>
  <si>
    <t>Amounts</t>
  </si>
  <si>
    <t>2 x 1 lb spinach</t>
  </si>
  <si>
    <t>48 oz Kirkland</t>
  </si>
  <si>
    <t>4lb frozen mixed berries</t>
  </si>
  <si>
    <t>3 x 2lb bag</t>
  </si>
  <si>
    <t>3 x 2 lb bag</t>
  </si>
  <si>
    <t>3 x 4lb (Frozen)</t>
  </si>
  <si>
    <t>5lb</t>
  </si>
  <si>
    <t>10 lb</t>
  </si>
  <si>
    <t>2L Kirkland EVOO</t>
  </si>
  <si>
    <t>20lb</t>
  </si>
  <si>
    <t>4lb  Bob's Red Mill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</si>
</sst>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rgb="FF006100"/>
      <name val="Aptos Narrow"/>
      <family val="2"/>
      <scheme val="minor"/>
    </font>
    <font>
      <b/>
      <sz val="12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59996337778862885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9" tint="0.79998168889431442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/>
      <diagonal/>
    </border>
    <border>
      <left/>
      <right/>
      <top style="thick">
        <color theme="8" tint="0.39994506668294322"/>
      </top>
      <bottom/>
      <diagonal/>
    </border>
    <border>
      <left/>
      <right style="thick">
        <color theme="8" tint="0.39994506668294322"/>
      </right>
      <top style="thick">
        <color theme="8" tint="0.39994506668294322"/>
      </top>
      <bottom/>
      <diagonal/>
    </border>
    <border>
      <left style="thick">
        <color theme="8" tint="0.39994506668294322"/>
      </left>
      <right/>
      <top/>
      <bottom/>
      <diagonal/>
    </border>
    <border>
      <left/>
      <right style="thick">
        <color theme="8" tint="0.39994506668294322"/>
      </right>
      <top/>
      <bottom/>
      <diagonal/>
    </border>
    <border>
      <left style="thick">
        <color theme="8" tint="0.39994506668294322"/>
      </left>
      <right/>
      <top/>
      <bottom style="thick">
        <color theme="8" tint="0.39994506668294322"/>
      </bottom>
      <diagonal/>
    </border>
    <border>
      <left/>
      <right/>
      <top/>
      <bottom style="thick">
        <color theme="8" tint="0.39994506668294322"/>
      </bottom>
      <diagonal/>
    </border>
    <border>
      <left/>
      <right style="thick">
        <color theme="8" tint="0.39994506668294322"/>
      </right>
      <top/>
      <bottom style="thick">
        <color theme="8" tint="0.39994506668294322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2" borderId="0" applyAlignment="0"/>
  </cellStyleXfs>
  <cellXfs count="58">
    <xf numFmtId="0" fontId="0" fillId="0" borderId="0" xfId="0"/>
    <xf numFmtId="2" fontId="0" fillId="0" borderId="0" xfId="0" applyNumberFormat="1"/>
    <xf numFmtId="0" fontId="1" fillId="2" borderId="0" xfId="1"/>
    <xf numFmtId="0" fontId="3" fillId="2" borderId="0" xfId="1" applyFont="1" applyAlignment="1">
      <alignment horizontal="left"/>
    </xf>
    <xf numFmtId="0" fontId="3" fillId="2" borderId="0" xfId="2"/>
    <xf numFmtId="1" fontId="0" fillId="0" borderId="0" xfId="0" applyNumberFormat="1"/>
    <xf numFmtId="0" fontId="1" fillId="2" borderId="0" xfId="1" applyAlignment="1">
      <alignment horizontal="left"/>
    </xf>
    <xf numFmtId="0" fontId="3" fillId="2" borderId="0" xfId="2" quotePrefix="1" applyAlignment="1">
      <alignment horizontal="left"/>
    </xf>
    <xf numFmtId="1" fontId="2" fillId="2" borderId="0" xfId="1" applyNumberFormat="1" applyFont="1"/>
    <xf numFmtId="0" fontId="3" fillId="2" borderId="0" xfId="1" applyFont="1" applyAlignment="1">
      <alignment horizontal="right"/>
    </xf>
    <xf numFmtId="0" fontId="3" fillId="2" borderId="0" xfId="2" applyAlignment="1">
      <alignment horizontal="right"/>
    </xf>
    <xf numFmtId="2" fontId="0" fillId="0" borderId="1" xfId="0" applyNumberFormat="1" applyBorder="1"/>
    <xf numFmtId="0" fontId="3" fillId="2" borderId="0" xfId="1" applyFont="1" applyBorder="1" applyAlignment="1">
      <alignment horizontal="left"/>
    </xf>
    <xf numFmtId="0" fontId="4" fillId="3" borderId="0" xfId="0" applyFont="1" applyFill="1"/>
    <xf numFmtId="0" fontId="0" fillId="3" borderId="0" xfId="0" applyFill="1"/>
    <xf numFmtId="0" fontId="0" fillId="3" borderId="2" xfId="0" applyFill="1" applyBorder="1"/>
    <xf numFmtId="0" fontId="4" fillId="3" borderId="3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0" fillId="3" borderId="7" xfId="0" applyFill="1" applyBorder="1"/>
    <xf numFmtId="0" fontId="0" fillId="3" borderId="8" xfId="0" applyFill="1" applyBorder="1"/>
    <xf numFmtId="0" fontId="4" fillId="3" borderId="8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4" fillId="4" borderId="0" xfId="0" applyFont="1" applyFill="1"/>
    <xf numFmtId="0" fontId="0" fillId="4" borderId="0" xfId="0" applyFill="1"/>
    <xf numFmtId="0" fontId="4" fillId="5" borderId="0" xfId="0" applyFont="1" applyFill="1"/>
    <xf numFmtId="0" fontId="0" fillId="5" borderId="0" xfId="0" applyFill="1"/>
    <xf numFmtId="2" fontId="0" fillId="0" borderId="0" xfId="0" applyNumberFormat="1" applyAlignment="1">
      <alignment horizontal="center"/>
    </xf>
    <xf numFmtId="164" fontId="0" fillId="0" borderId="0" xfId="0" applyNumberFormat="1"/>
    <xf numFmtId="0" fontId="3" fillId="2" borderId="0" xfId="2" applyAlignment="1">
      <alignment horizontal="left"/>
    </xf>
    <xf numFmtId="0" fontId="3" fillId="2" borderId="0" xfId="2" applyAlignment="1">
      <alignment horizontal="center"/>
    </xf>
    <xf numFmtId="0" fontId="3" fillId="2" borderId="10" xfId="1" applyFont="1" applyBorder="1" applyAlignment="1">
      <alignment horizontal="left"/>
    </xf>
    <xf numFmtId="0" fontId="3" fillId="2" borderId="11" xfId="1" applyFont="1" applyBorder="1" applyAlignment="1">
      <alignment horizontal="left"/>
    </xf>
    <xf numFmtId="0" fontId="3" fillId="2" borderId="12" xfId="1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2" fontId="0" fillId="0" borderId="14" xfId="0" applyNumberFormat="1" applyBorder="1"/>
    <xf numFmtId="0" fontId="3" fillId="2" borderId="13" xfId="2" applyBorder="1" applyAlignment="1">
      <alignment horizontal="left"/>
    </xf>
    <xf numFmtId="0" fontId="3" fillId="2" borderId="14" xfId="1" applyFont="1" applyBorder="1" applyAlignment="1">
      <alignment horizontal="left"/>
    </xf>
    <xf numFmtId="0" fontId="0" fillId="0" borderId="15" xfId="0" applyBorder="1"/>
    <xf numFmtId="0" fontId="0" fillId="0" borderId="16" xfId="0" applyBorder="1"/>
    <xf numFmtId="2" fontId="0" fillId="0" borderId="16" xfId="0" applyNumberFormat="1" applyBorder="1"/>
    <xf numFmtId="2" fontId="0" fillId="0" borderId="16" xfId="0" applyNumberFormat="1" applyBorder="1" applyAlignment="1">
      <alignment horizontal="center"/>
    </xf>
    <xf numFmtId="0" fontId="0" fillId="0" borderId="17" xfId="0" applyBorder="1"/>
    <xf numFmtId="0" fontId="3" fillId="2" borderId="13" xfId="1" applyFont="1" applyBorder="1" applyAlignment="1">
      <alignment horizontal="left"/>
    </xf>
    <xf numFmtId="0" fontId="3" fillId="3" borderId="0" xfId="2" applyFill="1"/>
    <xf numFmtId="0" fontId="2" fillId="3" borderId="0" xfId="1" applyFont="1" applyFill="1"/>
    <xf numFmtId="1" fontId="3" fillId="3" borderId="0" xfId="2" applyNumberFormat="1" applyFill="1"/>
  </cellXfs>
  <cellStyles count="3">
    <cellStyle name="Good" xfId="1" builtinId="26"/>
    <cellStyle name="MealHeader" xfId="2" xr:uid="{B656F84A-82AE-423B-8394-D49E51BDB5D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il Mitra" id="{8E6DC154-ADEF-48CC-A34A-F2A71211B2F2}" userId="4de51feec09d4346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1" dT="2026-07-02T16:14:18.74" personId="{8E6DC154-ADEF-48CC-A34A-F2A71211B2F2}" id="{9CC3A95F-C8D6-4118-B381-BD8312814B26}">
    <text>For 1700 - 1900 KCal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8CB6D-5AA9-47E0-AE42-1A28C591B362}">
  <dimension ref="B2:W35"/>
  <sheetViews>
    <sheetView tabSelected="1" topLeftCell="A2" workbookViewId="0">
      <selection activeCell="P8" sqref="P8"/>
    </sheetView>
  </sheetViews>
  <sheetFormatPr defaultRowHeight="15" outlineLevelRow="1" x14ac:dyDescent="0.25"/>
  <cols>
    <col min="2" max="2" width="11.5703125" customWidth="1"/>
    <col min="3" max="3" width="19" customWidth="1"/>
    <col min="4" max="4" width="26.5703125" customWidth="1"/>
    <col min="5" max="5" width="10.7109375" customWidth="1"/>
    <col min="6" max="6" width="28.5703125" customWidth="1"/>
    <col min="7" max="7" width="11.42578125" customWidth="1"/>
    <col min="8" max="8" width="14.7109375" customWidth="1"/>
    <col min="9" max="9" width="15.28515625" customWidth="1"/>
    <col min="10" max="10" width="14.85546875" customWidth="1"/>
    <col min="11" max="11" width="16.140625" customWidth="1"/>
    <col min="12" max="12" width="17.85546875" customWidth="1"/>
    <col min="18" max="18" width="11.7109375" customWidth="1"/>
  </cols>
  <sheetData>
    <row r="2" spans="2:23" x14ac:dyDescent="0.25">
      <c r="B2" s="2" t="s">
        <v>37</v>
      </c>
      <c r="C2" s="2"/>
      <c r="D2" s="2"/>
      <c r="E2" s="2"/>
      <c r="F2" s="2"/>
      <c r="G2" s="2"/>
    </row>
    <row r="3" spans="2:23" x14ac:dyDescent="0.25">
      <c r="B3" s="2" t="s">
        <v>38</v>
      </c>
      <c r="C3" s="2"/>
      <c r="D3" s="2"/>
      <c r="E3" s="2"/>
      <c r="F3" s="2"/>
      <c r="G3" s="2"/>
    </row>
    <row r="4" spans="2:23" x14ac:dyDescent="0.25">
      <c r="B4" s="2" t="s">
        <v>39</v>
      </c>
      <c r="C4" s="2"/>
      <c r="D4" s="8">
        <v>2300</v>
      </c>
      <c r="E4" s="2" t="s">
        <v>40</v>
      </c>
      <c r="F4" s="2"/>
      <c r="G4" s="2"/>
    </row>
    <row r="11" spans="2:23" ht="15.75" x14ac:dyDescent="0.25">
      <c r="B11" s="3" t="s">
        <v>0</v>
      </c>
      <c r="C11" s="3" t="s">
        <v>1</v>
      </c>
      <c r="D11" s="3" t="s">
        <v>2</v>
      </c>
      <c r="E11" s="3" t="s">
        <v>12</v>
      </c>
      <c r="F11" s="3" t="s">
        <v>29</v>
      </c>
      <c r="G11" s="3" t="s">
        <v>3</v>
      </c>
      <c r="H11" s="3" t="s">
        <v>30</v>
      </c>
      <c r="I11" s="3" t="s">
        <v>14</v>
      </c>
      <c r="J11" s="3" t="s">
        <v>4</v>
      </c>
      <c r="K11" s="3" t="s">
        <v>31</v>
      </c>
      <c r="L11" s="4" t="s">
        <v>13</v>
      </c>
      <c r="N11" s="7" t="s">
        <v>36</v>
      </c>
      <c r="O11" s="4"/>
      <c r="P11" s="4"/>
    </row>
    <row r="12" spans="2:23" outlineLevel="1" x14ac:dyDescent="0.25">
      <c r="C12" t="s">
        <v>5</v>
      </c>
      <c r="D12" t="s">
        <v>7</v>
      </c>
      <c r="E12" s="1">
        <v>130</v>
      </c>
      <c r="F12" s="1">
        <v>18</v>
      </c>
      <c r="G12" s="1">
        <v>1</v>
      </c>
      <c r="H12" s="1">
        <f>G12*E12</f>
        <v>130</v>
      </c>
      <c r="I12" s="1">
        <f>F12*G12</f>
        <v>18</v>
      </c>
      <c r="J12" s="1">
        <f>G12+N12*(D4-1800)/500</f>
        <v>1</v>
      </c>
      <c r="K12" s="1">
        <f>J12*E12</f>
        <v>130</v>
      </c>
      <c r="L12" s="1">
        <f>J12*F12</f>
        <v>18</v>
      </c>
      <c r="M12" s="1"/>
      <c r="N12" s="1">
        <v>0</v>
      </c>
      <c r="V12" s="1"/>
      <c r="W12" s="5"/>
    </row>
    <row r="13" spans="2:23" outlineLevel="1" x14ac:dyDescent="0.25">
      <c r="C13" t="s">
        <v>6</v>
      </c>
      <c r="D13" t="s">
        <v>7</v>
      </c>
      <c r="E13" s="1">
        <v>70</v>
      </c>
      <c r="F13" s="1">
        <v>1</v>
      </c>
      <c r="G13" s="1">
        <v>1</v>
      </c>
      <c r="H13" s="1">
        <f>G13*E13</f>
        <v>70</v>
      </c>
      <c r="I13" s="1">
        <f t="shared" ref="I13:I15" si="0">F13*G13</f>
        <v>1</v>
      </c>
      <c r="J13" s="1">
        <f>G13+N13*(D4-1800)/500</f>
        <v>1</v>
      </c>
      <c r="K13" s="1">
        <f>J13*E13</f>
        <v>70</v>
      </c>
      <c r="L13" s="1">
        <f t="shared" ref="L13:L16" si="1">J13*F13</f>
        <v>1</v>
      </c>
      <c r="M13" s="1"/>
      <c r="N13" s="1">
        <v>0</v>
      </c>
      <c r="V13" s="1"/>
      <c r="W13" s="5"/>
    </row>
    <row r="14" spans="2:23" outlineLevel="1" x14ac:dyDescent="0.25">
      <c r="C14" t="s">
        <v>8</v>
      </c>
      <c r="D14" t="s">
        <v>35</v>
      </c>
      <c r="E14" s="1">
        <v>200</v>
      </c>
      <c r="F14" s="1">
        <v>9</v>
      </c>
      <c r="G14" s="1">
        <v>0.75</v>
      </c>
      <c r="H14" s="1">
        <f>G14*E14</f>
        <v>150</v>
      </c>
      <c r="I14" s="1">
        <f t="shared" si="0"/>
        <v>6.75</v>
      </c>
      <c r="J14" s="1">
        <f>G14+N14*(D4-1800)/500</f>
        <v>2.25</v>
      </c>
      <c r="K14" s="1">
        <f>J14*E14</f>
        <v>450</v>
      </c>
      <c r="L14" s="1">
        <f t="shared" si="1"/>
        <v>20.25</v>
      </c>
      <c r="M14" s="1"/>
      <c r="N14" s="1">
        <v>1.5</v>
      </c>
      <c r="V14" s="1"/>
      <c r="W14" s="5"/>
    </row>
    <row r="15" spans="2:23" outlineLevel="1" x14ac:dyDescent="0.25">
      <c r="C15" t="s">
        <v>9</v>
      </c>
      <c r="D15" t="s">
        <v>10</v>
      </c>
      <c r="E15" s="1">
        <v>70</v>
      </c>
      <c r="F15" s="1">
        <v>6</v>
      </c>
      <c r="G15" s="1">
        <v>1</v>
      </c>
      <c r="H15" s="1">
        <f>G15*E15</f>
        <v>70</v>
      </c>
      <c r="I15" s="1">
        <f t="shared" si="0"/>
        <v>6</v>
      </c>
      <c r="J15" s="1">
        <f>G15+N15*(D4-1800)/500</f>
        <v>1</v>
      </c>
      <c r="K15" s="1">
        <f>J15*E15</f>
        <v>70</v>
      </c>
      <c r="L15" s="1">
        <f t="shared" si="1"/>
        <v>6</v>
      </c>
      <c r="M15" s="1"/>
      <c r="N15" s="1">
        <v>0</v>
      </c>
      <c r="V15" s="1"/>
      <c r="W15" s="5"/>
    </row>
    <row r="16" spans="2:23" outlineLevel="1" x14ac:dyDescent="0.25">
      <c r="C16" t="s">
        <v>20</v>
      </c>
      <c r="D16" t="s">
        <v>43</v>
      </c>
      <c r="E16" s="1">
        <v>120</v>
      </c>
      <c r="F16" s="1">
        <v>0</v>
      </c>
      <c r="G16" s="1">
        <v>1</v>
      </c>
      <c r="H16" s="1">
        <f>G16*E16</f>
        <v>120</v>
      </c>
      <c r="I16" s="1">
        <f>F16*G16</f>
        <v>0</v>
      </c>
      <c r="J16" s="1">
        <f>G16+N16*(D4-1800)/500</f>
        <v>1</v>
      </c>
      <c r="K16" s="1">
        <f>J16*E16</f>
        <v>120</v>
      </c>
      <c r="L16" s="1">
        <f t="shared" si="1"/>
        <v>0</v>
      </c>
      <c r="M16" s="1"/>
    </row>
    <row r="18" spans="2:16" ht="15.75" x14ac:dyDescent="0.25">
      <c r="B18" s="3" t="s">
        <v>21</v>
      </c>
      <c r="C18" s="3" t="s">
        <v>1</v>
      </c>
      <c r="D18" s="3" t="s">
        <v>2</v>
      </c>
      <c r="E18" s="3" t="s">
        <v>12</v>
      </c>
      <c r="F18" s="3" t="s">
        <v>29</v>
      </c>
      <c r="G18" s="3" t="s">
        <v>3</v>
      </c>
      <c r="H18" s="3" t="s">
        <v>30</v>
      </c>
      <c r="I18" s="3" t="s">
        <v>14</v>
      </c>
      <c r="J18" s="3" t="s">
        <v>4</v>
      </c>
      <c r="K18" s="3" t="s">
        <v>31</v>
      </c>
      <c r="L18" s="4" t="s">
        <v>13</v>
      </c>
      <c r="N18" s="7" t="s">
        <v>36</v>
      </c>
      <c r="O18" s="4"/>
      <c r="P18" s="4"/>
    </row>
    <row r="19" spans="2:16" outlineLevel="1" x14ac:dyDescent="0.25">
      <c r="C19" t="s">
        <v>16</v>
      </c>
      <c r="D19" t="s">
        <v>32</v>
      </c>
      <c r="E19" s="1">
        <v>270</v>
      </c>
      <c r="F19" s="1">
        <v>20</v>
      </c>
      <c r="G19" s="1">
        <v>1</v>
      </c>
      <c r="H19" s="1">
        <f>G19*E19</f>
        <v>270</v>
      </c>
      <c r="I19" s="1">
        <f>F19*G19</f>
        <v>20</v>
      </c>
      <c r="J19" s="1">
        <f>G19+N19*(D4-1800)/500</f>
        <v>1.5</v>
      </c>
      <c r="K19" s="1">
        <f>J19*E19</f>
        <v>405</v>
      </c>
      <c r="L19" s="1">
        <f>J19*F19</f>
        <v>30</v>
      </c>
      <c r="M19" s="1"/>
      <c r="N19" s="1">
        <v>0.5</v>
      </c>
    </row>
    <row r="20" spans="2:16" outlineLevel="1" x14ac:dyDescent="0.25">
      <c r="C20" t="s">
        <v>17</v>
      </c>
      <c r="D20" t="s">
        <v>7</v>
      </c>
      <c r="E20" s="1">
        <v>7</v>
      </c>
      <c r="F20" s="1">
        <v>0.5</v>
      </c>
      <c r="G20" s="1">
        <v>2</v>
      </c>
      <c r="H20" s="1">
        <f>G20*E20</f>
        <v>14</v>
      </c>
      <c r="I20" s="1">
        <f>F20*G20</f>
        <v>1</v>
      </c>
      <c r="J20" s="1">
        <f>G20+N20*(D5-1800)/500</f>
        <v>2</v>
      </c>
      <c r="K20" s="1">
        <f>J20*E20</f>
        <v>14</v>
      </c>
      <c r="L20" s="1">
        <f t="shared" ref="L20:L23" si="2">J20*F20</f>
        <v>1</v>
      </c>
      <c r="M20" s="1"/>
      <c r="N20" s="1">
        <v>0</v>
      </c>
    </row>
    <row r="21" spans="2:16" outlineLevel="1" x14ac:dyDescent="0.25">
      <c r="C21" t="s">
        <v>18</v>
      </c>
      <c r="D21" t="s">
        <v>34</v>
      </c>
      <c r="E21" s="1">
        <v>25</v>
      </c>
      <c r="F21" s="1">
        <v>0.5</v>
      </c>
      <c r="G21" s="1">
        <v>1</v>
      </c>
      <c r="H21" s="1">
        <f>G21*E21</f>
        <v>25</v>
      </c>
      <c r="I21" s="1">
        <f>F21*G21</f>
        <v>0.5</v>
      </c>
      <c r="J21" s="1">
        <f>G21+N21*(D6-1800)/500</f>
        <v>1</v>
      </c>
      <c r="K21" s="1">
        <f>J21*E21</f>
        <v>25</v>
      </c>
      <c r="L21" s="1">
        <f t="shared" si="2"/>
        <v>0.5</v>
      </c>
      <c r="M21" s="1"/>
      <c r="N21" s="1">
        <v>0</v>
      </c>
    </row>
    <row r="22" spans="2:16" outlineLevel="1" x14ac:dyDescent="0.25">
      <c r="C22" t="s">
        <v>19</v>
      </c>
      <c r="D22" t="s">
        <v>34</v>
      </c>
      <c r="E22" s="1">
        <v>25</v>
      </c>
      <c r="F22" s="1">
        <v>1</v>
      </c>
      <c r="G22" s="1">
        <v>1</v>
      </c>
      <c r="H22" s="1">
        <f>G22*E22</f>
        <v>25</v>
      </c>
      <c r="I22" s="1">
        <f>F22*G22</f>
        <v>1</v>
      </c>
      <c r="J22" s="1">
        <f>G22+N22*(D7-1800)/500</f>
        <v>1</v>
      </c>
      <c r="K22" s="1">
        <f>J22*E22</f>
        <v>25</v>
      </c>
      <c r="L22" s="1">
        <f t="shared" si="2"/>
        <v>1</v>
      </c>
      <c r="M22" s="1"/>
      <c r="N22" s="1">
        <v>0</v>
      </c>
    </row>
    <row r="23" spans="2:16" outlineLevel="1" x14ac:dyDescent="0.25">
      <c r="C23" t="s">
        <v>26</v>
      </c>
      <c r="D23" t="s">
        <v>42</v>
      </c>
      <c r="E23" s="1">
        <v>120</v>
      </c>
      <c r="F23" s="1">
        <v>0</v>
      </c>
      <c r="G23" s="1">
        <v>1</v>
      </c>
      <c r="H23" s="1">
        <f>G23*E23</f>
        <v>120</v>
      </c>
      <c r="I23" s="1">
        <f>F23*G23</f>
        <v>0</v>
      </c>
      <c r="J23" s="1">
        <f>G23+N23*(D8-1800)/500</f>
        <v>1</v>
      </c>
      <c r="K23" s="1">
        <f>J23*E23</f>
        <v>120</v>
      </c>
      <c r="L23" s="1">
        <f t="shared" si="2"/>
        <v>0</v>
      </c>
      <c r="M23" s="1"/>
      <c r="N23" s="1">
        <v>0</v>
      </c>
    </row>
    <row r="25" spans="2:16" ht="15.75" x14ac:dyDescent="0.25">
      <c r="B25" s="3" t="s">
        <v>22</v>
      </c>
      <c r="C25" s="3" t="s">
        <v>1</v>
      </c>
      <c r="D25" s="3" t="s">
        <v>2</v>
      </c>
      <c r="E25" s="3" t="s">
        <v>12</v>
      </c>
      <c r="F25" s="3" t="s">
        <v>29</v>
      </c>
      <c r="G25" s="3" t="s">
        <v>3</v>
      </c>
      <c r="H25" s="3" t="s">
        <v>30</v>
      </c>
      <c r="I25" s="3" t="s">
        <v>14</v>
      </c>
      <c r="J25" s="3" t="s">
        <v>4</v>
      </c>
      <c r="K25" s="3" t="s">
        <v>31</v>
      </c>
      <c r="L25" s="4" t="s">
        <v>13</v>
      </c>
      <c r="N25" s="7" t="s">
        <v>36</v>
      </c>
      <c r="O25" s="4"/>
      <c r="P25" s="4"/>
    </row>
    <row r="26" spans="2:16" outlineLevel="1" x14ac:dyDescent="0.25">
      <c r="C26" t="s">
        <v>23</v>
      </c>
      <c r="D26" t="s">
        <v>33</v>
      </c>
      <c r="E26" s="1">
        <v>230</v>
      </c>
      <c r="F26" s="1">
        <v>13</v>
      </c>
      <c r="G26" s="1">
        <v>1</v>
      </c>
      <c r="H26" s="1">
        <f>G26*E26</f>
        <v>230</v>
      </c>
      <c r="I26" s="1">
        <f>F26*G26</f>
        <v>13</v>
      </c>
      <c r="J26" s="1">
        <f>G26+N26*(D4-1800)/500</f>
        <v>1</v>
      </c>
      <c r="K26" s="1">
        <f>J26*E26</f>
        <v>230</v>
      </c>
      <c r="L26" s="1">
        <f>J26*F26</f>
        <v>13</v>
      </c>
      <c r="M26" s="1"/>
      <c r="N26" s="1">
        <v>0</v>
      </c>
    </row>
    <row r="27" spans="2:16" outlineLevel="1" x14ac:dyDescent="0.25">
      <c r="C27" t="s">
        <v>15</v>
      </c>
      <c r="D27" t="s">
        <v>35</v>
      </c>
      <c r="E27" s="1">
        <v>325</v>
      </c>
      <c r="F27" s="1">
        <v>13</v>
      </c>
      <c r="G27" s="1">
        <v>1</v>
      </c>
      <c r="H27" s="1">
        <f>G27*E27</f>
        <v>325</v>
      </c>
      <c r="I27" s="1">
        <f>F27*G27</f>
        <v>13</v>
      </c>
      <c r="J27" s="1">
        <f>G27+N27*(D4-1800)/500</f>
        <v>1.5</v>
      </c>
      <c r="K27" s="1">
        <f>J27*E27</f>
        <v>487.5</v>
      </c>
      <c r="L27" s="1">
        <f>J27*F27</f>
        <v>19.5</v>
      </c>
      <c r="M27" s="1"/>
      <c r="N27" s="1">
        <v>0.5</v>
      </c>
    </row>
    <row r="28" spans="2:16" outlineLevel="1" x14ac:dyDescent="0.25">
      <c r="C28" t="s">
        <v>24</v>
      </c>
      <c r="D28" t="s">
        <v>11</v>
      </c>
      <c r="E28" s="1">
        <v>31</v>
      </c>
      <c r="F28" s="1">
        <v>2.5</v>
      </c>
      <c r="G28" s="1">
        <v>1.5</v>
      </c>
      <c r="H28" s="1">
        <f>G28*E28</f>
        <v>46.5</v>
      </c>
      <c r="I28" s="1">
        <f>F28*G28</f>
        <v>3.75</v>
      </c>
      <c r="J28" s="1">
        <f>G28+N28*(D5-1800)/500</f>
        <v>1.5</v>
      </c>
      <c r="K28" s="1">
        <f>J28*E28</f>
        <v>46.5</v>
      </c>
      <c r="L28" s="1">
        <f t="shared" ref="L28:L29" si="3">J28*F28</f>
        <v>3.75</v>
      </c>
      <c r="M28" s="1"/>
      <c r="N28" s="1">
        <v>0</v>
      </c>
    </row>
    <row r="29" spans="2:16" outlineLevel="1" x14ac:dyDescent="0.25">
      <c r="C29" t="s">
        <v>20</v>
      </c>
      <c r="D29" t="s">
        <v>43</v>
      </c>
      <c r="E29" s="1">
        <v>120</v>
      </c>
      <c r="F29" s="1">
        <v>0</v>
      </c>
      <c r="G29" s="1">
        <v>1</v>
      </c>
      <c r="H29" s="1">
        <f>G29*E29</f>
        <v>120</v>
      </c>
      <c r="I29" s="1">
        <f>F29*G29</f>
        <v>0</v>
      </c>
      <c r="J29" s="1">
        <f>G29+N29*(D6-1800)/500</f>
        <v>1</v>
      </c>
      <c r="K29" s="1">
        <f>J29*E29</f>
        <v>120</v>
      </c>
      <c r="L29" s="1">
        <f t="shared" si="3"/>
        <v>0</v>
      </c>
      <c r="M29" s="1"/>
      <c r="N29" s="1">
        <v>0</v>
      </c>
    </row>
    <row r="31" spans="2:16" ht="15.75" x14ac:dyDescent="0.25">
      <c r="B31" s="3" t="s">
        <v>25</v>
      </c>
      <c r="C31" s="3" t="s">
        <v>1</v>
      </c>
      <c r="D31" s="3" t="s">
        <v>2</v>
      </c>
      <c r="E31" s="3" t="s">
        <v>12</v>
      </c>
      <c r="F31" s="3" t="s">
        <v>29</v>
      </c>
      <c r="G31" s="3" t="s">
        <v>3</v>
      </c>
      <c r="H31" s="3" t="s">
        <v>30</v>
      </c>
      <c r="I31" s="3" t="s">
        <v>14</v>
      </c>
      <c r="J31" s="3" t="s">
        <v>4</v>
      </c>
      <c r="K31" s="3" t="s">
        <v>31</v>
      </c>
      <c r="L31" s="4" t="s">
        <v>13</v>
      </c>
      <c r="N31" s="7" t="s">
        <v>36</v>
      </c>
      <c r="O31" s="4"/>
      <c r="P31" s="4"/>
    </row>
    <row r="32" spans="2:16" outlineLevel="1" x14ac:dyDescent="0.25">
      <c r="C32" t="s">
        <v>27</v>
      </c>
      <c r="D32" t="s">
        <v>28</v>
      </c>
      <c r="E32" s="1">
        <v>85</v>
      </c>
      <c r="F32" s="1">
        <v>1</v>
      </c>
      <c r="G32" s="1">
        <v>1</v>
      </c>
      <c r="H32" s="1">
        <f>G32*E32</f>
        <v>85</v>
      </c>
      <c r="I32" s="1">
        <f>F32*G32</f>
        <v>1</v>
      </c>
      <c r="J32" s="1">
        <f>G32+N32*(D4-1800)/500</f>
        <v>1</v>
      </c>
      <c r="K32" s="1">
        <f>J32*E32</f>
        <v>85</v>
      </c>
      <c r="L32" s="1">
        <f>J32*F32</f>
        <v>1</v>
      </c>
      <c r="M32" s="1"/>
      <c r="N32" s="1">
        <v>0</v>
      </c>
    </row>
    <row r="33" spans="2:14" x14ac:dyDescent="0.25">
      <c r="E33" s="1"/>
      <c r="F33" s="1"/>
      <c r="G33" s="1"/>
      <c r="H33" s="1"/>
      <c r="I33" s="1"/>
      <c r="J33" s="1"/>
      <c r="K33" s="1"/>
      <c r="L33" s="1"/>
      <c r="N33" s="1"/>
    </row>
    <row r="34" spans="2:14" ht="15.75" x14ac:dyDescent="0.25">
      <c r="B34" s="3" t="s">
        <v>41</v>
      </c>
      <c r="C34" s="6"/>
      <c r="D34" s="6"/>
      <c r="E34" s="6"/>
      <c r="F34" s="6"/>
      <c r="G34" s="6"/>
      <c r="H34" s="9" t="s">
        <v>30</v>
      </c>
      <c r="I34" s="9" t="s">
        <v>14</v>
      </c>
      <c r="J34" s="9"/>
      <c r="K34" s="9" t="s">
        <v>31</v>
      </c>
      <c r="L34" s="10" t="s">
        <v>13</v>
      </c>
      <c r="N34" s="1"/>
    </row>
    <row r="35" spans="2:14" ht="15.75" outlineLevel="1" x14ac:dyDescent="0.25">
      <c r="B35" s="55"/>
      <c r="C35" s="56"/>
      <c r="D35" s="56"/>
      <c r="E35" s="56"/>
      <c r="F35" s="56"/>
      <c r="G35" s="56"/>
      <c r="H35" s="57">
        <f>SUM(H12:H32)</f>
        <v>1800.5</v>
      </c>
      <c r="I35" s="57">
        <f>SUM(I12:I32)</f>
        <v>85</v>
      </c>
      <c r="J35" s="55"/>
      <c r="K35" s="57">
        <f>SUM(K12:K32)</f>
        <v>2398</v>
      </c>
      <c r="L35" s="57">
        <f>SUM(L12:L32)</f>
        <v>115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35AF-F380-4937-B1C6-6113432675F9}">
  <dimension ref="B2:R27"/>
  <sheetViews>
    <sheetView workbookViewId="0">
      <selection activeCell="U27" sqref="U27"/>
    </sheetView>
  </sheetViews>
  <sheetFormatPr defaultRowHeight="15" x14ac:dyDescent="0.25"/>
  <cols>
    <col min="2" max="2" width="20.85546875" customWidth="1"/>
    <col min="3" max="3" width="27.7109375" hidden="1" customWidth="1"/>
    <col min="4" max="4" width="21.42578125" hidden="1" customWidth="1"/>
    <col min="5" max="5" width="22.7109375" hidden="1" customWidth="1"/>
    <col min="6" max="6" width="18.7109375" hidden="1" customWidth="1"/>
    <col min="7" max="7" width="28" hidden="1" customWidth="1"/>
    <col min="8" max="8" width="10.7109375" hidden="1" customWidth="1"/>
    <col min="9" max="9" width="11.28515625" customWidth="1"/>
    <col min="10" max="10" width="30.7109375" customWidth="1"/>
    <col min="11" max="11" width="19.28515625" customWidth="1"/>
    <col min="12" max="12" width="20.85546875" customWidth="1"/>
    <col min="13" max="13" width="30.7109375" customWidth="1"/>
    <col min="14" max="14" width="9.28515625" customWidth="1"/>
    <col min="15" max="15" width="22.5703125" customWidth="1"/>
    <col min="16" max="16" width="23.42578125" customWidth="1"/>
  </cols>
  <sheetData>
    <row r="2" spans="2:18" x14ac:dyDescent="0.25">
      <c r="B2" t="s">
        <v>68</v>
      </c>
    </row>
    <row r="3" spans="2:18" x14ac:dyDescent="0.25">
      <c r="B3" t="s">
        <v>69</v>
      </c>
    </row>
    <row r="4" spans="2:18" ht="15.75" thickBot="1" x14ac:dyDescent="0.3"/>
    <row r="5" spans="2:18" ht="16.5" thickTop="1" x14ac:dyDescent="0.25">
      <c r="B5" s="41" t="s">
        <v>0</v>
      </c>
      <c r="C5" s="42" t="s">
        <v>2</v>
      </c>
      <c r="D5" s="42" t="s">
        <v>44</v>
      </c>
      <c r="E5" s="42" t="s">
        <v>46</v>
      </c>
      <c r="F5" s="42" t="s">
        <v>0</v>
      </c>
      <c r="G5" s="42" t="s">
        <v>45</v>
      </c>
      <c r="H5" s="42" t="s">
        <v>47</v>
      </c>
      <c r="I5" s="42" t="s">
        <v>51</v>
      </c>
      <c r="J5" s="42" t="s">
        <v>53</v>
      </c>
      <c r="K5" s="42" t="s">
        <v>65</v>
      </c>
      <c r="L5" s="42" t="s">
        <v>67</v>
      </c>
      <c r="M5" s="43" t="s">
        <v>72</v>
      </c>
      <c r="O5" s="41" t="s">
        <v>70</v>
      </c>
      <c r="P5" s="42" t="s">
        <v>151</v>
      </c>
      <c r="Q5" s="42"/>
      <c r="R5" s="43" t="s">
        <v>84</v>
      </c>
    </row>
    <row r="6" spans="2:18" x14ac:dyDescent="0.25">
      <c r="B6" s="44" t="s">
        <v>5</v>
      </c>
      <c r="C6" t="s">
        <v>7</v>
      </c>
      <c r="D6" s="1">
        <f>DailyAmounts!J12</f>
        <v>1</v>
      </c>
      <c r="E6" s="1">
        <v>1</v>
      </c>
      <c r="F6" t="s">
        <v>5</v>
      </c>
      <c r="G6" s="1">
        <f>D6*E6*7</f>
        <v>7</v>
      </c>
      <c r="H6" t="s">
        <v>48</v>
      </c>
      <c r="I6" s="1" t="s">
        <v>51</v>
      </c>
      <c r="J6" s="1" t="s">
        <v>54</v>
      </c>
      <c r="K6" s="37">
        <v>1</v>
      </c>
      <c r="L6" s="37">
        <f>1/K6</f>
        <v>1</v>
      </c>
      <c r="M6" s="45" t="s">
        <v>70</v>
      </c>
      <c r="O6" s="44" t="s">
        <v>5</v>
      </c>
      <c r="P6" s="1" t="s">
        <v>153</v>
      </c>
      <c r="R6" s="45" t="s">
        <v>51</v>
      </c>
    </row>
    <row r="7" spans="2:18" x14ac:dyDescent="0.25">
      <c r="B7" s="44" t="s">
        <v>6</v>
      </c>
      <c r="C7" t="s">
        <v>7</v>
      </c>
      <c r="D7" s="1">
        <f>DailyAmounts!J13</f>
        <v>1</v>
      </c>
      <c r="E7" s="1">
        <v>1</v>
      </c>
      <c r="F7" t="s">
        <v>6</v>
      </c>
      <c r="G7" s="1">
        <f>D7*E7*7</f>
        <v>7</v>
      </c>
      <c r="H7" t="s">
        <v>48</v>
      </c>
      <c r="I7" s="1" t="s">
        <v>51</v>
      </c>
      <c r="J7" s="1" t="s">
        <v>55</v>
      </c>
      <c r="K7" s="37">
        <v>0.5</v>
      </c>
      <c r="L7" s="37">
        <f t="shared" ref="L7:L10" si="0">1/K7</f>
        <v>2</v>
      </c>
      <c r="M7" s="45" t="s">
        <v>78</v>
      </c>
      <c r="O7" s="44" t="s">
        <v>79</v>
      </c>
      <c r="P7" s="1" t="s">
        <v>152</v>
      </c>
      <c r="R7" s="45" t="s">
        <v>51</v>
      </c>
    </row>
    <row r="8" spans="2:18" x14ac:dyDescent="0.25">
      <c r="B8" s="44" t="s">
        <v>8</v>
      </c>
      <c r="C8" t="s">
        <v>35</v>
      </c>
      <c r="D8" s="1">
        <f>DailyAmounts!J14</f>
        <v>2.25</v>
      </c>
      <c r="E8" s="1">
        <v>0.33</v>
      </c>
      <c r="F8" t="s">
        <v>8</v>
      </c>
      <c r="G8" s="1">
        <f>D8*E8*7</f>
        <v>5.1975000000000007</v>
      </c>
      <c r="H8" t="s">
        <v>48</v>
      </c>
      <c r="I8" s="1" t="s">
        <v>51</v>
      </c>
      <c r="J8" s="1" t="s">
        <v>56</v>
      </c>
      <c r="K8" s="37">
        <v>0.1111111111111111</v>
      </c>
      <c r="L8" s="37">
        <f t="shared" si="0"/>
        <v>9</v>
      </c>
      <c r="M8" s="46" t="s">
        <v>73</v>
      </c>
      <c r="O8" s="44" t="s">
        <v>71</v>
      </c>
      <c r="P8" s="1" t="s">
        <v>62</v>
      </c>
      <c r="R8" s="45" t="s">
        <v>52</v>
      </c>
    </row>
    <row r="9" spans="2:18" x14ac:dyDescent="0.25">
      <c r="B9" s="44" t="s">
        <v>9</v>
      </c>
      <c r="C9" t="s">
        <v>10</v>
      </c>
      <c r="D9" s="1">
        <f>DailyAmounts!J15</f>
        <v>1</v>
      </c>
      <c r="E9" s="1">
        <v>1</v>
      </c>
      <c r="F9" t="s">
        <v>9</v>
      </c>
      <c r="G9" s="1">
        <f>D9*E9*7</f>
        <v>7</v>
      </c>
      <c r="H9" t="s">
        <v>9</v>
      </c>
      <c r="I9" s="1" t="s">
        <v>51</v>
      </c>
      <c r="J9" s="1" t="s">
        <v>57</v>
      </c>
      <c r="K9" s="37">
        <v>0.29166666666666669</v>
      </c>
      <c r="L9" s="37">
        <f t="shared" si="0"/>
        <v>3.4285714285714284</v>
      </c>
      <c r="M9" s="45" t="s">
        <v>74</v>
      </c>
      <c r="O9" s="44"/>
      <c r="R9" s="45"/>
    </row>
    <row r="10" spans="2:18" ht="15.75" x14ac:dyDescent="0.25">
      <c r="B10" s="44" t="s">
        <v>20</v>
      </c>
      <c r="C10" t="s">
        <v>43</v>
      </c>
      <c r="D10" s="1">
        <v>3</v>
      </c>
      <c r="E10" s="38">
        <v>6.25E-2</v>
      </c>
      <c r="F10" t="s">
        <v>20</v>
      </c>
      <c r="G10" s="38">
        <f>D10*E10*7</f>
        <v>1.3125</v>
      </c>
      <c r="H10" t="s">
        <v>48</v>
      </c>
      <c r="I10" s="1" t="s">
        <v>51</v>
      </c>
      <c r="J10" s="1" t="s">
        <v>61</v>
      </c>
      <c r="K10" s="37">
        <f>1.3125/8.8</f>
        <v>0.14914772727272727</v>
      </c>
      <c r="L10" s="37">
        <f t="shared" si="0"/>
        <v>6.7047619047619049</v>
      </c>
      <c r="M10" s="46" t="s">
        <v>73</v>
      </c>
      <c r="O10" s="54" t="s">
        <v>78</v>
      </c>
      <c r="P10" s="12"/>
      <c r="Q10" s="12"/>
      <c r="R10" s="48" t="s">
        <v>84</v>
      </c>
    </row>
    <row r="11" spans="2:18" x14ac:dyDescent="0.25">
      <c r="B11" s="44"/>
      <c r="D11" s="1"/>
      <c r="E11" s="1"/>
      <c r="G11" s="1"/>
      <c r="I11" s="1"/>
      <c r="J11" s="1"/>
      <c r="K11" s="37"/>
      <c r="L11" s="37"/>
      <c r="M11" s="45"/>
      <c r="O11" s="44" t="s">
        <v>6</v>
      </c>
      <c r="P11" s="1" t="s">
        <v>154</v>
      </c>
      <c r="R11" s="45" t="s">
        <v>51</v>
      </c>
    </row>
    <row r="12" spans="2:18" ht="15.75" x14ac:dyDescent="0.25">
      <c r="B12" s="47" t="s">
        <v>21</v>
      </c>
      <c r="C12" s="39" t="s">
        <v>2</v>
      </c>
      <c r="D12" s="4"/>
      <c r="E12" s="4"/>
      <c r="F12" s="39" t="s">
        <v>21</v>
      </c>
      <c r="G12" s="4"/>
      <c r="H12" s="4"/>
      <c r="I12" s="4"/>
      <c r="J12" s="4"/>
      <c r="K12" s="40"/>
      <c r="L12" s="40"/>
      <c r="M12" s="48"/>
      <c r="O12" s="44" t="s">
        <v>18</v>
      </c>
      <c r="P12" s="1" t="s">
        <v>155</v>
      </c>
      <c r="R12" s="45" t="s">
        <v>52</v>
      </c>
    </row>
    <row r="13" spans="2:18" x14ac:dyDescent="0.25">
      <c r="B13" s="44" t="s">
        <v>16</v>
      </c>
      <c r="C13" t="s">
        <v>32</v>
      </c>
      <c r="D13" s="1">
        <f>DailyAmounts!J19</f>
        <v>1.5</v>
      </c>
      <c r="E13" s="1">
        <v>0.4</v>
      </c>
      <c r="F13" t="s">
        <v>16</v>
      </c>
      <c r="G13" s="1">
        <f>D13*E13*7</f>
        <v>4.2000000000000011</v>
      </c>
      <c r="H13" t="s">
        <v>48</v>
      </c>
      <c r="I13" s="1" t="s">
        <v>51</v>
      </c>
      <c r="J13" s="1" t="s">
        <v>162</v>
      </c>
      <c r="K13" s="37">
        <f>4.2/28</f>
        <v>0.15</v>
      </c>
      <c r="L13" s="37">
        <f>1/K13</f>
        <v>6.666666666666667</v>
      </c>
      <c r="M13" s="46" t="s">
        <v>73</v>
      </c>
      <c r="O13" s="44" t="s">
        <v>19</v>
      </c>
      <c r="P13" s="1" t="s">
        <v>156</v>
      </c>
      <c r="R13" s="45" t="s">
        <v>51</v>
      </c>
    </row>
    <row r="14" spans="2:18" x14ac:dyDescent="0.25">
      <c r="B14" s="44" t="s">
        <v>17</v>
      </c>
      <c r="C14" t="s">
        <v>7</v>
      </c>
      <c r="D14" s="1">
        <f>DailyAmounts!J20</f>
        <v>2</v>
      </c>
      <c r="E14" s="1">
        <v>1</v>
      </c>
      <c r="F14" t="s">
        <v>17</v>
      </c>
      <c r="G14" s="1">
        <f>D14*E14*7</f>
        <v>14</v>
      </c>
      <c r="H14" t="s">
        <v>48</v>
      </c>
      <c r="I14" s="1" t="s">
        <v>51</v>
      </c>
      <c r="J14" s="1" t="s">
        <v>58</v>
      </c>
      <c r="K14" s="37">
        <f>14/6</f>
        <v>2.3333333333333335</v>
      </c>
      <c r="L14" s="37">
        <f t="shared" ref="L14:L16" si="1">1/K14</f>
        <v>0.42857142857142855</v>
      </c>
      <c r="M14" s="45" t="s">
        <v>75</v>
      </c>
      <c r="O14" s="44" t="s">
        <v>126</v>
      </c>
      <c r="P14" s="1" t="s">
        <v>157</v>
      </c>
      <c r="R14" s="45" t="s">
        <v>51</v>
      </c>
    </row>
    <row r="15" spans="2:18" ht="15.75" thickBot="1" x14ac:dyDescent="0.3">
      <c r="B15" s="44" t="s">
        <v>18</v>
      </c>
      <c r="C15" t="s">
        <v>34</v>
      </c>
      <c r="D15" s="1">
        <f>DailyAmounts!J21</f>
        <v>1</v>
      </c>
      <c r="E15" s="1">
        <v>1</v>
      </c>
      <c r="F15" t="s">
        <v>18</v>
      </c>
      <c r="G15" s="1">
        <f>D15*E15*7</f>
        <v>7</v>
      </c>
      <c r="H15" t="s">
        <v>18</v>
      </c>
      <c r="I15" s="1" t="s">
        <v>52</v>
      </c>
      <c r="J15" s="1" t="s">
        <v>59</v>
      </c>
      <c r="K15" s="37">
        <f>7/5</f>
        <v>1.4</v>
      </c>
      <c r="L15" s="37">
        <f t="shared" si="1"/>
        <v>0.7142857142857143</v>
      </c>
      <c r="M15" s="45" t="s">
        <v>76</v>
      </c>
      <c r="O15" s="44" t="s">
        <v>82</v>
      </c>
      <c r="P15" s="11" t="s">
        <v>158</v>
      </c>
      <c r="R15" s="45" t="s">
        <v>51</v>
      </c>
    </row>
    <row r="16" spans="2:18" ht="15.75" thickTop="1" x14ac:dyDescent="0.25">
      <c r="B16" s="44" t="s">
        <v>19</v>
      </c>
      <c r="C16" t="s">
        <v>34</v>
      </c>
      <c r="D16" s="1">
        <f>DailyAmounts!J22</f>
        <v>1</v>
      </c>
      <c r="E16" s="1">
        <v>1</v>
      </c>
      <c r="F16" t="s">
        <v>19</v>
      </c>
      <c r="G16" s="1">
        <f>D16*E16*7</f>
        <v>7</v>
      </c>
      <c r="H16" t="s">
        <v>19</v>
      </c>
      <c r="I16" s="1" t="s">
        <v>51</v>
      </c>
      <c r="J16" s="1" t="s">
        <v>60</v>
      </c>
      <c r="K16" s="37">
        <v>1.4</v>
      </c>
      <c r="L16" s="37">
        <f t="shared" si="1"/>
        <v>0.7142857142857143</v>
      </c>
      <c r="M16" s="45" t="s">
        <v>76</v>
      </c>
      <c r="O16" s="44"/>
      <c r="R16" s="45"/>
    </row>
    <row r="17" spans="2:18" ht="15.75" x14ac:dyDescent="0.25">
      <c r="B17" s="44" t="s">
        <v>26</v>
      </c>
      <c r="C17" t="s">
        <v>42</v>
      </c>
      <c r="D17" s="1">
        <f>DailyAmounts!J23</f>
        <v>1</v>
      </c>
      <c r="E17" s="38">
        <v>6.25E-2</v>
      </c>
      <c r="F17" t="s">
        <v>26</v>
      </c>
      <c r="G17" s="38">
        <f>D17*E17*7</f>
        <v>0.4375</v>
      </c>
      <c r="H17" t="s">
        <v>48</v>
      </c>
      <c r="I17" s="1"/>
      <c r="J17" s="1"/>
      <c r="K17" s="37"/>
      <c r="L17" s="37"/>
      <c r="M17" s="45"/>
      <c r="O17" s="54" t="s">
        <v>81</v>
      </c>
      <c r="P17" s="12"/>
      <c r="Q17" s="12"/>
      <c r="R17" s="48" t="s">
        <v>84</v>
      </c>
    </row>
    <row r="18" spans="2:18" x14ac:dyDescent="0.25">
      <c r="B18" s="44"/>
      <c r="D18" s="1" t="e">
        <f>DailyAmounts!#REF!</f>
        <v>#REF!</v>
      </c>
      <c r="E18" s="1"/>
      <c r="G18" s="1"/>
      <c r="I18" s="1"/>
      <c r="J18" s="1"/>
      <c r="K18" s="37"/>
      <c r="L18" s="37"/>
      <c r="M18" s="45"/>
      <c r="O18" s="44" t="s">
        <v>9</v>
      </c>
      <c r="P18" s="1" t="s">
        <v>57</v>
      </c>
      <c r="R18" s="45" t="s">
        <v>51</v>
      </c>
    </row>
    <row r="19" spans="2:18" ht="15.75" x14ac:dyDescent="0.25">
      <c r="B19" s="47" t="s">
        <v>22</v>
      </c>
      <c r="C19" s="39" t="s">
        <v>2</v>
      </c>
      <c r="D19" s="4"/>
      <c r="E19" s="4"/>
      <c r="F19" s="39" t="s">
        <v>22</v>
      </c>
      <c r="G19" s="4"/>
      <c r="H19" s="4"/>
      <c r="I19" s="4"/>
      <c r="J19" s="4"/>
      <c r="K19" s="40"/>
      <c r="L19" s="40"/>
      <c r="M19" s="48"/>
      <c r="O19" s="44"/>
      <c r="R19" s="45"/>
    </row>
    <row r="20" spans="2:18" ht="15.75" x14ac:dyDescent="0.25">
      <c r="B20" s="44" t="s">
        <v>23</v>
      </c>
      <c r="C20" t="s">
        <v>33</v>
      </c>
      <c r="D20" s="1">
        <f>DailyAmounts!J26</f>
        <v>1</v>
      </c>
      <c r="E20" s="1">
        <v>0.5</v>
      </c>
      <c r="F20" t="s">
        <v>23</v>
      </c>
      <c r="G20" s="1">
        <f>D20*E20*7</f>
        <v>3.5</v>
      </c>
      <c r="H20" t="s">
        <v>49</v>
      </c>
      <c r="I20" s="1" t="s">
        <v>52</v>
      </c>
      <c r="J20" s="1" t="s">
        <v>62</v>
      </c>
      <c r="K20" s="37">
        <f>3/3.5</f>
        <v>0.8571428571428571</v>
      </c>
      <c r="L20" s="37">
        <f>1/K20</f>
        <v>1.1666666666666667</v>
      </c>
      <c r="M20" s="45" t="s">
        <v>80</v>
      </c>
      <c r="O20" s="54" t="s">
        <v>83</v>
      </c>
      <c r="P20" s="12"/>
      <c r="Q20" s="12"/>
      <c r="R20" s="48" t="s">
        <v>84</v>
      </c>
    </row>
    <row r="21" spans="2:18" x14ac:dyDescent="0.25">
      <c r="B21" s="44" t="s">
        <v>15</v>
      </c>
      <c r="C21" t="s">
        <v>35</v>
      </c>
      <c r="D21" s="1">
        <f>DailyAmounts!J27</f>
        <v>1.5</v>
      </c>
      <c r="E21" s="1">
        <v>0.33</v>
      </c>
      <c r="F21" t="s">
        <v>15</v>
      </c>
      <c r="G21" s="1">
        <f>D21*E21*7</f>
        <v>3.4649999999999999</v>
      </c>
      <c r="H21" t="s">
        <v>48</v>
      </c>
      <c r="I21" s="1" t="s">
        <v>51</v>
      </c>
      <c r="J21" s="1" t="s">
        <v>63</v>
      </c>
      <c r="K21" s="37">
        <f>3.47*6.5/(20*16)</f>
        <v>7.0484375000000002E-2</v>
      </c>
      <c r="L21" s="37">
        <f t="shared" ref="L21:L22" si="2">1/K21</f>
        <v>14.187541565063178</v>
      </c>
      <c r="M21" s="46" t="s">
        <v>77</v>
      </c>
      <c r="O21" s="44" t="s">
        <v>8</v>
      </c>
      <c r="P21" s="1" t="s">
        <v>159</v>
      </c>
      <c r="R21" s="45" t="s">
        <v>51</v>
      </c>
    </row>
    <row r="22" spans="2:18" x14ac:dyDescent="0.25">
      <c r="B22" s="44" t="s">
        <v>24</v>
      </c>
      <c r="C22" t="s">
        <v>11</v>
      </c>
      <c r="D22" s="1">
        <f>DailyAmounts!J28</f>
        <v>1.5</v>
      </c>
      <c r="E22" s="1">
        <v>1</v>
      </c>
      <c r="F22" t="s">
        <v>24</v>
      </c>
      <c r="G22" s="1">
        <f>D22*E22*7</f>
        <v>10.5</v>
      </c>
      <c r="H22" t="s">
        <v>48</v>
      </c>
      <c r="I22" s="1" t="s">
        <v>51</v>
      </c>
      <c r="J22" s="1" t="s">
        <v>64</v>
      </c>
      <c r="K22" s="37">
        <f>10.5/16</f>
        <v>0.65625</v>
      </c>
      <c r="L22" s="37">
        <f t="shared" si="2"/>
        <v>1.5238095238095237</v>
      </c>
      <c r="M22" s="45" t="s">
        <v>76</v>
      </c>
      <c r="O22" s="44" t="s">
        <v>20</v>
      </c>
      <c r="P22" s="1" t="s">
        <v>160</v>
      </c>
      <c r="R22" s="45" t="s">
        <v>51</v>
      </c>
    </row>
    <row r="23" spans="2:18" x14ac:dyDescent="0.25">
      <c r="B23" s="44" t="s">
        <v>20</v>
      </c>
      <c r="C23" t="s">
        <v>43</v>
      </c>
      <c r="D23" s="1">
        <f>DailyAmounts!J29</f>
        <v>1</v>
      </c>
      <c r="E23" s="38">
        <v>6.25E-2</v>
      </c>
      <c r="F23" t="s">
        <v>20</v>
      </c>
      <c r="G23" s="38">
        <f>D23*E23*7</f>
        <v>0.4375</v>
      </c>
      <c r="H23" t="s">
        <v>48</v>
      </c>
      <c r="I23" s="1"/>
      <c r="J23" s="1"/>
      <c r="K23" s="37"/>
      <c r="L23" s="37"/>
      <c r="M23" s="45"/>
      <c r="O23" s="44" t="s">
        <v>16</v>
      </c>
      <c r="P23" s="1" t="s">
        <v>162</v>
      </c>
      <c r="R23" s="45" t="s">
        <v>51</v>
      </c>
    </row>
    <row r="24" spans="2:18" ht="15.75" thickBot="1" x14ac:dyDescent="0.3">
      <c r="B24" s="44"/>
      <c r="D24" s="1" t="e">
        <f>DailyAmounts!#REF!</f>
        <v>#REF!</v>
      </c>
      <c r="E24" s="1"/>
      <c r="G24" s="1"/>
      <c r="I24" s="1"/>
      <c r="J24" s="1"/>
      <c r="K24" s="37"/>
      <c r="L24" s="37"/>
      <c r="M24" s="45"/>
      <c r="O24" s="49" t="s">
        <v>15</v>
      </c>
      <c r="P24" s="51" t="s">
        <v>161</v>
      </c>
      <c r="Q24" s="50"/>
      <c r="R24" s="53" t="s">
        <v>51</v>
      </c>
    </row>
    <row r="25" spans="2:18" ht="16.5" thickTop="1" x14ac:dyDescent="0.25">
      <c r="B25" s="47" t="s">
        <v>25</v>
      </c>
      <c r="C25" s="39" t="s">
        <v>2</v>
      </c>
      <c r="D25" s="4"/>
      <c r="E25" s="4"/>
      <c r="F25" s="39" t="s">
        <v>25</v>
      </c>
      <c r="G25" s="4"/>
      <c r="H25" s="4"/>
      <c r="I25" s="4"/>
      <c r="J25" s="4"/>
      <c r="K25" s="40"/>
      <c r="L25" s="40"/>
      <c r="M25" s="48"/>
    </row>
    <row r="26" spans="2:18" ht="15.75" thickBot="1" x14ac:dyDescent="0.3">
      <c r="B26" s="49" t="s">
        <v>27</v>
      </c>
      <c r="C26" s="50" t="s">
        <v>28</v>
      </c>
      <c r="D26" s="51">
        <f>DailyAmounts!J32</f>
        <v>1</v>
      </c>
      <c r="E26" s="51">
        <v>1</v>
      </c>
      <c r="F26" s="50" t="s">
        <v>27</v>
      </c>
      <c r="G26" s="51">
        <f>D26*E26*7</f>
        <v>7</v>
      </c>
      <c r="H26" s="50" t="s">
        <v>50</v>
      </c>
      <c r="I26" s="51" t="s">
        <v>51</v>
      </c>
      <c r="J26" s="51" t="s">
        <v>66</v>
      </c>
      <c r="K26" s="52">
        <f>7/15</f>
        <v>0.46666666666666667</v>
      </c>
      <c r="L26" s="52">
        <f>1/K26</f>
        <v>2.1428571428571428</v>
      </c>
      <c r="M26" s="53" t="s">
        <v>78</v>
      </c>
    </row>
    <row r="27" spans="2:18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51A8-DC18-4E80-83AA-BC9D95E3E1E8}">
  <dimension ref="A1:M29"/>
  <sheetViews>
    <sheetView topLeftCell="A14" workbookViewId="0">
      <selection activeCell="O20" sqref="O20"/>
    </sheetView>
  </sheetViews>
  <sheetFormatPr defaultRowHeight="15" x14ac:dyDescent="0.25"/>
  <cols>
    <col min="1" max="1" width="9.140625" style="14"/>
    <col min="2" max="2" width="1.42578125" style="14" customWidth="1"/>
    <col min="3" max="3" width="9.140625" style="14"/>
    <col min="4" max="4" width="16" style="14" customWidth="1"/>
    <col min="5" max="6" width="32.28515625" style="14" customWidth="1"/>
    <col min="7" max="7" width="2.85546875" style="14" customWidth="1"/>
    <col min="8" max="9" width="9.140625" style="14"/>
    <col min="10" max="10" width="21.42578125" style="14" customWidth="1"/>
    <col min="11" max="11" width="39.5703125" style="14" customWidth="1"/>
    <col min="12" max="12" width="36" style="14" customWidth="1"/>
    <col min="13" max="13" width="2.7109375" style="14" customWidth="1"/>
    <col min="14" max="16384" width="9.140625" style="14"/>
  </cols>
  <sheetData>
    <row r="1" spans="1:13" ht="20.100000000000001" customHeight="1" x14ac:dyDescent="0.25">
      <c r="A1" s="13"/>
      <c r="B1" s="13"/>
      <c r="I1" s="13"/>
    </row>
    <row r="2" spans="1:13" ht="20.100000000000001" customHeight="1" thickBot="1" x14ac:dyDescent="0.3"/>
    <row r="3" spans="1:13" ht="20.100000000000001" customHeight="1" thickTop="1" x14ac:dyDescent="0.25">
      <c r="B3" s="15"/>
      <c r="C3" s="16" t="s">
        <v>150</v>
      </c>
      <c r="D3" s="17"/>
      <c r="E3" s="17"/>
      <c r="F3" s="17"/>
      <c r="G3" s="17"/>
      <c r="H3" s="17"/>
      <c r="I3" s="17"/>
      <c r="J3" s="16" t="s">
        <v>132</v>
      </c>
      <c r="K3" s="17"/>
      <c r="L3" s="17"/>
      <c r="M3" s="18"/>
    </row>
    <row r="4" spans="1:13" ht="20.100000000000001" customHeight="1" x14ac:dyDescent="0.25">
      <c r="B4" s="19"/>
      <c r="C4" s="13"/>
      <c r="J4" s="13"/>
      <c r="M4" s="20"/>
    </row>
    <row r="5" spans="1:13" ht="20.100000000000001" customHeight="1" x14ac:dyDescent="0.25">
      <c r="B5" s="19"/>
      <c r="C5" s="33" t="s">
        <v>0</v>
      </c>
      <c r="D5" s="34"/>
      <c r="E5" s="34"/>
      <c r="F5" s="34"/>
      <c r="G5" s="34"/>
      <c r="H5" s="34"/>
      <c r="I5" s="34"/>
      <c r="J5" s="34"/>
      <c r="K5" s="34"/>
      <c r="L5" s="34"/>
      <c r="M5" s="20"/>
    </row>
    <row r="6" spans="1:13" ht="20.100000000000001" customHeight="1" x14ac:dyDescent="0.25">
      <c r="B6" s="19"/>
      <c r="D6" s="21" t="s">
        <v>85</v>
      </c>
      <c r="E6" s="21" t="s">
        <v>98</v>
      </c>
      <c r="F6" s="21" t="s">
        <v>99</v>
      </c>
      <c r="G6" s="21"/>
      <c r="J6" s="21" t="s">
        <v>85</v>
      </c>
      <c r="K6" s="21" t="s">
        <v>51</v>
      </c>
      <c r="L6" s="21" t="s">
        <v>52</v>
      </c>
      <c r="M6" s="22"/>
    </row>
    <row r="7" spans="1:13" ht="45" customHeight="1" x14ac:dyDescent="0.25">
      <c r="B7" s="19"/>
      <c r="D7" s="21" t="s">
        <v>86</v>
      </c>
      <c r="E7" s="23" t="s">
        <v>100</v>
      </c>
      <c r="F7" s="23" t="s">
        <v>101</v>
      </c>
      <c r="G7" s="23"/>
      <c r="J7" s="21" t="s">
        <v>86</v>
      </c>
      <c r="K7" s="23" t="s">
        <v>87</v>
      </c>
      <c r="L7" s="23" t="s">
        <v>88</v>
      </c>
      <c r="M7" s="24"/>
    </row>
    <row r="8" spans="1:13" ht="45" customHeight="1" x14ac:dyDescent="0.25">
      <c r="B8" s="19"/>
      <c r="D8" s="21" t="s">
        <v>6</v>
      </c>
      <c r="E8" s="23" t="s">
        <v>102</v>
      </c>
      <c r="F8" s="23" t="s">
        <v>103</v>
      </c>
      <c r="G8" s="23"/>
      <c r="J8" s="21" t="s">
        <v>6</v>
      </c>
      <c r="K8" s="23" t="s">
        <v>89</v>
      </c>
      <c r="L8" s="23" t="s">
        <v>90</v>
      </c>
      <c r="M8" s="24"/>
    </row>
    <row r="9" spans="1:13" ht="45" customHeight="1" x14ac:dyDescent="0.25">
      <c r="B9" s="19"/>
      <c r="D9" s="21" t="s">
        <v>8</v>
      </c>
      <c r="E9" s="25" t="s">
        <v>104</v>
      </c>
      <c r="F9" s="23" t="s">
        <v>105</v>
      </c>
      <c r="G9" s="23"/>
      <c r="J9" s="21" t="s">
        <v>8</v>
      </c>
      <c r="K9" s="23" t="s">
        <v>91</v>
      </c>
      <c r="L9" s="23" t="s">
        <v>92</v>
      </c>
      <c r="M9" s="24"/>
    </row>
    <row r="10" spans="1:13" ht="45" customHeight="1" x14ac:dyDescent="0.25">
      <c r="B10" s="19"/>
      <c r="D10" s="21" t="s">
        <v>9</v>
      </c>
      <c r="E10" s="23" t="s">
        <v>106</v>
      </c>
      <c r="F10" s="23" t="s">
        <v>107</v>
      </c>
      <c r="G10" s="23"/>
      <c r="J10" s="21" t="s">
        <v>9</v>
      </c>
      <c r="K10" s="23" t="s">
        <v>93</v>
      </c>
      <c r="L10" s="23" t="s">
        <v>94</v>
      </c>
      <c r="M10" s="24"/>
    </row>
    <row r="11" spans="1:13" ht="45" customHeight="1" x14ac:dyDescent="0.25">
      <c r="B11" s="19"/>
      <c r="D11" s="21" t="s">
        <v>95</v>
      </c>
      <c r="E11" s="23" t="s">
        <v>108</v>
      </c>
      <c r="F11" s="23" t="s">
        <v>109</v>
      </c>
      <c r="G11" s="23"/>
      <c r="J11" s="21" t="s">
        <v>95</v>
      </c>
      <c r="K11" s="23" t="s">
        <v>96</v>
      </c>
      <c r="L11" s="23" t="s">
        <v>97</v>
      </c>
      <c r="M11" s="24"/>
    </row>
    <row r="12" spans="1:13" ht="20.100000000000001" customHeight="1" x14ac:dyDescent="0.25">
      <c r="B12" s="19"/>
      <c r="D12" s="21"/>
      <c r="E12" s="23"/>
      <c r="F12" s="23"/>
      <c r="G12" s="23"/>
      <c r="M12" s="20"/>
    </row>
    <row r="13" spans="1:13" ht="20.100000000000001" customHeight="1" x14ac:dyDescent="0.25">
      <c r="B13" s="19"/>
      <c r="C13" s="35" t="s">
        <v>21</v>
      </c>
      <c r="D13" s="36"/>
      <c r="E13" s="36"/>
      <c r="F13" s="36"/>
      <c r="G13" s="36"/>
      <c r="H13" s="36"/>
      <c r="I13" s="36"/>
      <c r="J13" s="36"/>
      <c r="K13" s="36"/>
      <c r="L13" s="36"/>
      <c r="M13" s="20"/>
    </row>
    <row r="14" spans="1:13" ht="20.100000000000001" customHeight="1" x14ac:dyDescent="0.25">
      <c r="B14" s="19"/>
      <c r="D14" s="21" t="s">
        <v>85</v>
      </c>
      <c r="E14" s="21" t="s">
        <v>98</v>
      </c>
      <c r="F14" s="21" t="s">
        <v>99</v>
      </c>
      <c r="G14" s="21"/>
      <c r="J14" s="21" t="s">
        <v>85</v>
      </c>
      <c r="K14" s="21" t="s">
        <v>51</v>
      </c>
      <c r="L14" s="21" t="s">
        <v>52</v>
      </c>
      <c r="M14" s="22"/>
    </row>
    <row r="15" spans="1:13" ht="45" customHeight="1" x14ac:dyDescent="0.25">
      <c r="B15" s="19"/>
      <c r="D15" s="21" t="s">
        <v>110</v>
      </c>
      <c r="E15" s="25" t="s">
        <v>111</v>
      </c>
      <c r="F15" s="23" t="s">
        <v>112</v>
      </c>
      <c r="G15" s="23"/>
      <c r="J15" s="21" t="s">
        <v>16</v>
      </c>
      <c r="K15" s="23" t="s">
        <v>133</v>
      </c>
      <c r="L15" s="23" t="s">
        <v>134</v>
      </c>
      <c r="M15" s="24"/>
    </row>
    <row r="16" spans="1:13" ht="45" customHeight="1" x14ac:dyDescent="0.25">
      <c r="B16" s="19"/>
      <c r="D16" s="21" t="s">
        <v>113</v>
      </c>
      <c r="E16" s="23" t="s">
        <v>114</v>
      </c>
      <c r="F16" s="23" t="s">
        <v>115</v>
      </c>
      <c r="G16" s="23"/>
      <c r="J16" s="21" t="s">
        <v>113</v>
      </c>
      <c r="K16" s="23" t="s">
        <v>135</v>
      </c>
      <c r="L16" s="23" t="s">
        <v>136</v>
      </c>
      <c r="M16" s="24"/>
    </row>
    <row r="17" spans="2:13" ht="45" customHeight="1" x14ac:dyDescent="0.25">
      <c r="B17" s="19"/>
      <c r="D17" s="21" t="s">
        <v>18</v>
      </c>
      <c r="E17" s="25" t="s">
        <v>116</v>
      </c>
      <c r="F17" s="23" t="s">
        <v>117</v>
      </c>
      <c r="G17" s="23"/>
      <c r="J17" s="21" t="s">
        <v>18</v>
      </c>
      <c r="K17" s="23" t="s">
        <v>137</v>
      </c>
      <c r="L17" s="23" t="s">
        <v>138</v>
      </c>
      <c r="M17" s="24"/>
    </row>
    <row r="18" spans="2:13" ht="45" customHeight="1" x14ac:dyDescent="0.25">
      <c r="B18" s="19"/>
      <c r="D18" s="21" t="s">
        <v>19</v>
      </c>
      <c r="E18" s="23" t="s">
        <v>118</v>
      </c>
      <c r="F18" s="23" t="s">
        <v>119</v>
      </c>
      <c r="G18" s="23"/>
      <c r="J18" s="21" t="s">
        <v>19</v>
      </c>
      <c r="K18" s="23" t="s">
        <v>139</v>
      </c>
      <c r="L18" s="23" t="s">
        <v>140</v>
      </c>
      <c r="M18" s="24"/>
    </row>
    <row r="19" spans="2:13" ht="20.100000000000001" customHeight="1" x14ac:dyDescent="0.25">
      <c r="B19" s="19"/>
      <c r="J19" s="21"/>
      <c r="K19" s="26"/>
      <c r="L19" s="26"/>
      <c r="M19" s="27"/>
    </row>
    <row r="20" spans="2:13" ht="20.100000000000001" customHeight="1" x14ac:dyDescent="0.25">
      <c r="B20" s="19"/>
      <c r="C20" s="35" t="s">
        <v>22</v>
      </c>
      <c r="D20" s="36"/>
      <c r="E20" s="36"/>
      <c r="F20" s="36"/>
      <c r="G20" s="36"/>
      <c r="H20" s="36"/>
      <c r="I20" s="36"/>
      <c r="J20" s="36"/>
      <c r="K20" s="36"/>
      <c r="L20" s="36"/>
      <c r="M20" s="20"/>
    </row>
    <row r="21" spans="2:13" ht="20.100000000000001" customHeight="1" x14ac:dyDescent="0.25">
      <c r="B21" s="19"/>
      <c r="D21" s="21" t="s">
        <v>85</v>
      </c>
      <c r="E21" s="21" t="s">
        <v>98</v>
      </c>
      <c r="F21" s="21" t="s">
        <v>99</v>
      </c>
      <c r="G21" s="21"/>
      <c r="J21" s="21" t="s">
        <v>85</v>
      </c>
      <c r="K21" s="21" t="s">
        <v>51</v>
      </c>
      <c r="L21" s="21" t="s">
        <v>52</v>
      </c>
      <c r="M21" s="22"/>
    </row>
    <row r="22" spans="2:13" ht="45" x14ac:dyDescent="0.25">
      <c r="B22" s="19"/>
      <c r="D22" s="21" t="s">
        <v>120</v>
      </c>
      <c r="E22" s="25" t="s">
        <v>121</v>
      </c>
      <c r="F22" s="23" t="s">
        <v>122</v>
      </c>
      <c r="G22" s="23"/>
      <c r="J22" s="21" t="s">
        <v>120</v>
      </c>
      <c r="K22" s="23" t="s">
        <v>141</v>
      </c>
      <c r="L22" s="23" t="s">
        <v>142</v>
      </c>
      <c r="M22" s="24"/>
    </row>
    <row r="23" spans="2:13" ht="45" x14ac:dyDescent="0.25">
      <c r="B23" s="19"/>
      <c r="D23" s="21" t="s">
        <v>123</v>
      </c>
      <c r="E23" s="25" t="s">
        <v>124</v>
      </c>
      <c r="F23" s="23" t="s">
        <v>125</v>
      </c>
      <c r="G23" s="23"/>
      <c r="J23" s="21" t="s">
        <v>15</v>
      </c>
      <c r="K23" s="23" t="s">
        <v>143</v>
      </c>
      <c r="L23" s="23" t="s">
        <v>144</v>
      </c>
      <c r="M23" s="24"/>
    </row>
    <row r="24" spans="2:13" ht="45" x14ac:dyDescent="0.25">
      <c r="B24" s="19"/>
      <c r="D24" s="21" t="s">
        <v>126</v>
      </c>
      <c r="E24" s="23" t="s">
        <v>127</v>
      </c>
      <c r="F24" s="23" t="s">
        <v>128</v>
      </c>
      <c r="G24" s="23"/>
      <c r="J24" s="21" t="s">
        <v>126</v>
      </c>
      <c r="K24" s="23" t="s">
        <v>145</v>
      </c>
      <c r="L24" s="23" t="s">
        <v>146</v>
      </c>
      <c r="M24" s="24"/>
    </row>
    <row r="25" spans="2:13" ht="20.100000000000001" customHeight="1" x14ac:dyDescent="0.25">
      <c r="B25" s="19"/>
      <c r="J25" s="21"/>
      <c r="K25" s="26"/>
      <c r="L25" s="26"/>
      <c r="M25" s="27"/>
    </row>
    <row r="26" spans="2:13" ht="20.100000000000001" customHeight="1" x14ac:dyDescent="0.25">
      <c r="B26" s="19"/>
      <c r="C26" s="35" t="s">
        <v>25</v>
      </c>
      <c r="D26" s="36"/>
      <c r="E26" s="36"/>
      <c r="F26" s="36"/>
      <c r="G26" s="36"/>
      <c r="H26" s="36"/>
      <c r="I26" s="36"/>
      <c r="J26" s="36"/>
      <c r="K26" s="36"/>
      <c r="L26" s="36"/>
      <c r="M26" s="20"/>
    </row>
    <row r="27" spans="2:13" ht="20.100000000000001" customHeight="1" x14ac:dyDescent="0.25">
      <c r="B27" s="19"/>
      <c r="D27" s="21" t="s">
        <v>85</v>
      </c>
      <c r="E27" s="21" t="s">
        <v>98</v>
      </c>
      <c r="F27" s="21" t="s">
        <v>99</v>
      </c>
      <c r="G27" s="21"/>
      <c r="J27" s="21" t="s">
        <v>85</v>
      </c>
      <c r="K27" s="21" t="s">
        <v>51</v>
      </c>
      <c r="L27" s="21" t="s">
        <v>52</v>
      </c>
      <c r="M27" s="22"/>
    </row>
    <row r="28" spans="2:13" ht="45.75" thickBot="1" x14ac:dyDescent="0.3">
      <c r="B28" s="28"/>
      <c r="C28" s="29"/>
      <c r="D28" s="30" t="s">
        <v>129</v>
      </c>
      <c r="E28" s="31" t="s">
        <v>130</v>
      </c>
      <c r="F28" s="31" t="s">
        <v>131</v>
      </c>
      <c r="G28" s="31"/>
      <c r="H28" s="29"/>
      <c r="I28" s="29"/>
      <c r="J28" s="30" t="s">
        <v>147</v>
      </c>
      <c r="K28" s="31" t="s">
        <v>148</v>
      </c>
      <c r="L28" s="31" t="s">
        <v>149</v>
      </c>
      <c r="M28" s="32"/>
    </row>
    <row r="29" spans="2:1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DailyAmounts</vt:lpstr>
      <vt:lpstr>ShoppingList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Mitra</dc:creator>
  <cp:lastModifiedBy>Anil Mitra</cp:lastModifiedBy>
  <dcterms:created xsi:type="dcterms:W3CDTF">2026-07-02T14:30:22Z</dcterms:created>
  <dcterms:modified xsi:type="dcterms:W3CDTF">2026-07-03T19:37:02Z</dcterms:modified>
</cp:coreProperties>
</file>